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 defaultThemeVersion="124226"/>
  <bookViews>
    <workbookView xWindow="10785" yWindow="-15" windowWidth="10830" windowHeight="10140" tabRatio="654"/>
  </bookViews>
  <sheets>
    <sheet name="Überblick" sheetId="15" r:id="rId1"/>
    <sheet name="Kasse" sheetId="6" r:id="rId2"/>
    <sheet name="Bank" sheetId="7" r:id="rId3"/>
    <sheet name="Abrechnung" sheetId="16" r:id="rId4"/>
    <sheet name="Jugendlager" sheetId="13" r:id="rId5"/>
    <sheet name="Kinderlager" sheetId="12" r:id="rId6"/>
    <sheet name="Vorwochenende" sheetId="5" r:id="rId7"/>
    <sheet name="Kalkulation" sheetId="19" r:id="rId8"/>
  </sheets>
  <definedNames>
    <definedName name="Name" localSheetId="7">Abrechnung!#REF!</definedName>
    <definedName name="Name">Abrechnung!#REF!</definedName>
    <definedName name="teilnehmer">Abrechnung!$D$17:$D$106</definedName>
  </definedNames>
  <calcPr calcId="145621"/>
</workbook>
</file>

<file path=xl/calcChain.xml><?xml version="1.0" encoding="utf-8"?>
<calcChain xmlns="http://schemas.openxmlformats.org/spreadsheetml/2006/main">
  <c r="E17" i="15" l="1"/>
  <c r="D32" i="15"/>
  <c r="D31" i="15"/>
  <c r="M39" i="6" l="1"/>
  <c r="D92" i="19" l="1"/>
  <c r="H8" i="6" l="1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D36" i="6"/>
  <c r="E36" i="6"/>
  <c r="D37" i="6"/>
  <c r="E37" i="6"/>
  <c r="D38" i="6"/>
  <c r="E38" i="6"/>
  <c r="D39" i="6"/>
  <c r="E39" i="6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H75" i="16" l="1"/>
  <c r="H76" i="16"/>
  <c r="H77" i="16"/>
  <c r="H78" i="16"/>
  <c r="H79" i="16"/>
  <c r="H80" i="16"/>
  <c r="H81" i="16"/>
  <c r="G75" i="16"/>
  <c r="G76" i="16"/>
  <c r="G77" i="16"/>
  <c r="G78" i="16"/>
  <c r="G79" i="16"/>
  <c r="G80" i="16"/>
  <c r="G81" i="16"/>
  <c r="D75" i="16"/>
  <c r="D76" i="16"/>
  <c r="D77" i="16"/>
  <c r="D78" i="16"/>
  <c r="D79" i="16"/>
  <c r="D80" i="16"/>
  <c r="D81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18" i="16"/>
  <c r="H17" i="16"/>
  <c r="AC67" i="13"/>
  <c r="AC68" i="13"/>
  <c r="AC69" i="13"/>
  <c r="AC70" i="13"/>
  <c r="AC71" i="13"/>
  <c r="AC72" i="13"/>
  <c r="AC73" i="13"/>
  <c r="D67" i="13"/>
  <c r="D68" i="13"/>
  <c r="D69" i="13"/>
  <c r="D70" i="13"/>
  <c r="D71" i="13"/>
  <c r="D72" i="13"/>
  <c r="D73" i="13"/>
  <c r="I81" i="16" l="1"/>
  <c r="I80" i="16"/>
  <c r="I78" i="16"/>
  <c r="I76" i="16"/>
  <c r="I79" i="16"/>
  <c r="I77" i="16"/>
  <c r="I75" i="16"/>
  <c r="F70" i="19" l="1"/>
  <c r="M182" i="7" l="1"/>
  <c r="J182" i="7"/>
  <c r="I182" i="7"/>
  <c r="F182" i="7"/>
  <c r="E182" i="7"/>
  <c r="Y6" i="19"/>
  <c r="F68" i="19" l="1"/>
  <c r="Y49" i="19" l="1"/>
  <c r="Y5" i="19" s="1"/>
  <c r="AA21" i="19" l="1"/>
  <c r="Y7" i="19"/>
  <c r="Y8" i="19"/>
  <c r="V7" i="19"/>
  <c r="V8" i="19"/>
  <c r="V9" i="19"/>
  <c r="V10" i="19"/>
  <c r="V6" i="19"/>
  <c r="V42" i="19"/>
  <c r="V49" i="19" s="1"/>
  <c r="S42" i="19"/>
  <c r="S37" i="19"/>
  <c r="S7" i="19" s="1"/>
  <c r="P35" i="19"/>
  <c r="AA35" i="19" s="1"/>
  <c r="S28" i="19"/>
  <c r="P28" i="19"/>
  <c r="Y21" i="19"/>
  <c r="AA14" i="19"/>
  <c r="F92" i="19"/>
  <c r="E90" i="19"/>
  <c r="G87" i="19"/>
  <c r="G86" i="19"/>
  <c r="G85" i="19"/>
  <c r="G84" i="19"/>
  <c r="G81" i="19"/>
  <c r="G80" i="19"/>
  <c r="G79" i="19"/>
  <c r="E75" i="19"/>
  <c r="F71" i="19"/>
  <c r="F69" i="19"/>
  <c r="F63" i="19"/>
  <c r="F62" i="19"/>
  <c r="F61" i="19"/>
  <c r="F60" i="19"/>
  <c r="I49" i="19"/>
  <c r="I48" i="19" s="1"/>
  <c r="I46" i="19"/>
  <c r="I45" i="19" s="1"/>
  <c r="I43" i="19"/>
  <c r="I42" i="19" s="1"/>
  <c r="I38" i="19"/>
  <c r="I37" i="19" s="1"/>
  <c r="I35" i="19"/>
  <c r="I34" i="19" s="1"/>
  <c r="I32" i="19"/>
  <c r="I31" i="19" s="1"/>
  <c r="I29" i="19"/>
  <c r="I28" i="19"/>
  <c r="I27" i="19"/>
  <c r="I26" i="19"/>
  <c r="I23" i="19"/>
  <c r="I22" i="19" s="1"/>
  <c r="I18" i="19"/>
  <c r="I17" i="19"/>
  <c r="I16" i="19"/>
  <c r="I15" i="19"/>
  <c r="I12" i="19"/>
  <c r="D11" i="19"/>
  <c r="S49" i="19" l="1"/>
  <c r="S5" i="19" s="1"/>
  <c r="K9" i="19" s="1"/>
  <c r="AA10" i="19"/>
  <c r="AA42" i="19"/>
  <c r="AA28" i="19"/>
  <c r="P49" i="19"/>
  <c r="P5" i="19" s="1"/>
  <c r="K6" i="19" s="1"/>
  <c r="I11" i="19"/>
  <c r="I14" i="19"/>
  <c r="F75" i="19"/>
  <c r="V5" i="19"/>
  <c r="V11" i="19" s="1"/>
  <c r="Y11" i="19"/>
  <c r="I25" i="19"/>
  <c r="F90" i="19"/>
  <c r="K40" i="19"/>
  <c r="S11" i="19" l="1"/>
  <c r="AA49" i="19"/>
  <c r="AA5" i="19" s="1"/>
  <c r="K20" i="19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G23" i="16"/>
  <c r="N12" i="16" l="1"/>
  <c r="N11" i="16"/>
  <c r="N10" i="16"/>
  <c r="L12" i="16"/>
  <c r="L11" i="16"/>
  <c r="L10" i="16"/>
  <c r="N9" i="16"/>
  <c r="L9" i="16"/>
  <c r="G17" i="16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7" i="7"/>
  <c r="I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7" i="6"/>
  <c r="N7" i="7"/>
  <c r="N27" i="7" s="1"/>
  <c r="M7" i="6"/>
  <c r="N8" i="16"/>
  <c r="L8" i="16"/>
  <c r="N7" i="16"/>
  <c r="L7" i="16"/>
  <c r="N6" i="16"/>
  <c r="L6" i="16"/>
  <c r="N5" i="16"/>
  <c r="L5" i="16"/>
  <c r="N4" i="16"/>
  <c r="L4" i="16"/>
  <c r="H13" i="16"/>
  <c r="H12" i="16"/>
  <c r="H11" i="16"/>
  <c r="H10" i="16"/>
  <c r="H9" i="16"/>
  <c r="H8" i="16"/>
  <c r="H7" i="16"/>
  <c r="H6" i="16"/>
  <c r="H5" i="16"/>
  <c r="H4" i="16"/>
  <c r="D82" i="16"/>
  <c r="G82" i="16"/>
  <c r="I82" i="16" s="1"/>
  <c r="D83" i="16"/>
  <c r="G83" i="16"/>
  <c r="D84" i="16"/>
  <c r="G84" i="16"/>
  <c r="D85" i="16"/>
  <c r="G85" i="16"/>
  <c r="D86" i="16"/>
  <c r="G86" i="16"/>
  <c r="I86" i="16" s="1"/>
  <c r="D87" i="16"/>
  <c r="G87" i="16"/>
  <c r="D88" i="16"/>
  <c r="G88" i="16"/>
  <c r="I88" i="16" s="1"/>
  <c r="D89" i="16"/>
  <c r="G89" i="16"/>
  <c r="D90" i="16"/>
  <c r="G90" i="16"/>
  <c r="I90" i="16" s="1"/>
  <c r="D91" i="16"/>
  <c r="G91" i="16"/>
  <c r="D92" i="16"/>
  <c r="G92" i="16"/>
  <c r="I92" i="16" s="1"/>
  <c r="D93" i="16"/>
  <c r="G93" i="16"/>
  <c r="D94" i="16"/>
  <c r="G94" i="16"/>
  <c r="I94" i="16" s="1"/>
  <c r="D95" i="16"/>
  <c r="G95" i="16"/>
  <c r="D96" i="16"/>
  <c r="G96" i="16"/>
  <c r="I96" i="16" s="1"/>
  <c r="D97" i="16"/>
  <c r="G97" i="16"/>
  <c r="D98" i="16"/>
  <c r="G98" i="16"/>
  <c r="I98" i="16" s="1"/>
  <c r="D99" i="16"/>
  <c r="G99" i="16"/>
  <c r="D100" i="16"/>
  <c r="G100" i="16"/>
  <c r="I100" i="16" s="1"/>
  <c r="G101" i="16"/>
  <c r="I101" i="16" s="1"/>
  <c r="G102" i="16"/>
  <c r="I102" i="16" s="1"/>
  <c r="G103" i="16"/>
  <c r="I103" i="16" s="1"/>
  <c r="G104" i="16"/>
  <c r="I104" i="16" s="1"/>
  <c r="G105" i="16"/>
  <c r="I105" i="16" s="1"/>
  <c r="G106" i="16"/>
  <c r="I106" i="16" s="1"/>
  <c r="D101" i="16"/>
  <c r="D102" i="16"/>
  <c r="D103" i="16"/>
  <c r="D104" i="16"/>
  <c r="D105" i="16"/>
  <c r="D106" i="16"/>
  <c r="G19" i="16"/>
  <c r="G20" i="16"/>
  <c r="G21" i="16"/>
  <c r="G22" i="16"/>
  <c r="I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18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AC15" i="13"/>
  <c r="AC98" i="13"/>
  <c r="AC11" i="13"/>
  <c r="AC12" i="13"/>
  <c r="AC13" i="13"/>
  <c r="AC14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4" i="13"/>
  <c r="AC65" i="13"/>
  <c r="AC66" i="13"/>
  <c r="AC74" i="13"/>
  <c r="AC75" i="13"/>
  <c r="AC76" i="13"/>
  <c r="AC77" i="13"/>
  <c r="AC78" i="13"/>
  <c r="AC79" i="13"/>
  <c r="AC80" i="13"/>
  <c r="AC81" i="13"/>
  <c r="AC82" i="13"/>
  <c r="AC83" i="13"/>
  <c r="AC84" i="13"/>
  <c r="AC85" i="13"/>
  <c r="AC86" i="13"/>
  <c r="AC87" i="13"/>
  <c r="AC88" i="13"/>
  <c r="AC89" i="13"/>
  <c r="AC90" i="13"/>
  <c r="AC91" i="13"/>
  <c r="AC92" i="13"/>
  <c r="AC93" i="13"/>
  <c r="AC94" i="13"/>
  <c r="AC95" i="13"/>
  <c r="AC96" i="13"/>
  <c r="AC97" i="13"/>
  <c r="AC10" i="13"/>
  <c r="AC9" i="13"/>
  <c r="I39" i="6" l="1"/>
  <c r="N3" i="16"/>
  <c r="J72" i="7"/>
  <c r="E66" i="19"/>
  <c r="F66" i="19" s="1"/>
  <c r="F10" i="16"/>
  <c r="F9" i="16"/>
  <c r="I18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2" i="16"/>
  <c r="I21" i="16"/>
  <c r="I20" i="16"/>
  <c r="I19" i="16"/>
  <c r="I17" i="16"/>
  <c r="I84" i="16"/>
  <c r="N13" i="16"/>
  <c r="I99" i="16"/>
  <c r="I97" i="16"/>
  <c r="I95" i="16"/>
  <c r="I93" i="16"/>
  <c r="I91" i="16"/>
  <c r="I89" i="16"/>
  <c r="I87" i="16"/>
  <c r="I85" i="16"/>
  <c r="I83" i="16"/>
  <c r="F11" i="16" l="1"/>
  <c r="N100" i="7" l="1"/>
  <c r="D66" i="13" l="1"/>
  <c r="D65" i="13"/>
  <c r="D64" i="13"/>
  <c r="D63" i="13"/>
  <c r="I64" i="7"/>
  <c r="I63" i="7"/>
  <c r="I62" i="7"/>
  <c r="I61" i="7"/>
  <c r="H7" i="6"/>
  <c r="D34" i="6"/>
  <c r="D35" i="6"/>
  <c r="E7" i="15" l="1"/>
  <c r="H20" i="15" l="1"/>
  <c r="H11" i="15"/>
  <c r="E31" i="5" l="1"/>
  <c r="F31" i="5"/>
  <c r="G31" i="5"/>
  <c r="H31" i="5"/>
  <c r="H32" i="5"/>
  <c r="E53" i="5"/>
  <c r="F53" i="5"/>
  <c r="G53" i="5"/>
  <c r="H53" i="5"/>
  <c r="H54" i="5"/>
  <c r="L54" i="5"/>
  <c r="L43" i="15" l="1"/>
  <c r="E56" i="5"/>
  <c r="L8" i="15" s="1"/>
  <c r="I56" i="7"/>
  <c r="I57" i="7"/>
  <c r="I58" i="7"/>
  <c r="I59" i="7"/>
  <c r="I60" i="7"/>
  <c r="P32" i="5"/>
  <c r="E34" i="5" s="1"/>
  <c r="L17" i="15" s="1"/>
  <c r="D58" i="13"/>
  <c r="D59" i="13"/>
  <c r="D60" i="13"/>
  <c r="D61" i="13"/>
  <c r="D62" i="13"/>
  <c r="L30" i="15" l="1"/>
  <c r="N72" i="7"/>
  <c r="M17" i="6" l="1"/>
  <c r="L32" i="15" l="1"/>
  <c r="E41" i="6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10" i="13"/>
  <c r="D9" i="13"/>
  <c r="N52" i="7"/>
  <c r="F97" i="7"/>
  <c r="E58" i="19" s="1"/>
  <c r="F58" i="19" s="1"/>
  <c r="D30" i="15" s="1"/>
  <c r="M199" i="6"/>
  <c r="L199" i="6"/>
  <c r="I199" i="6"/>
  <c r="H199" i="6"/>
  <c r="E199" i="6"/>
  <c r="U12" i="5"/>
  <c r="X12" i="5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M201" i="6"/>
  <c r="M184" i="7"/>
  <c r="I41" i="6" s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H6" i="19" l="1"/>
  <c r="I6" i="19"/>
  <c r="I7" i="19"/>
  <c r="H7" i="19"/>
  <c r="I20" i="19"/>
  <c r="H20" i="19"/>
  <c r="H40" i="19"/>
  <c r="I40" i="19"/>
  <c r="F54" i="19"/>
  <c r="E54" i="19" s="1"/>
  <c r="H9" i="19"/>
  <c r="I9" i="19"/>
  <c r="L40" i="15"/>
  <c r="L41" i="15"/>
  <c r="L39" i="15"/>
  <c r="L28" i="15"/>
  <c r="J13" i="16"/>
  <c r="J11" i="16"/>
  <c r="J9" i="16"/>
  <c r="J7" i="16"/>
  <c r="J5" i="16"/>
  <c r="J12" i="16"/>
  <c r="J10" i="16"/>
  <c r="J8" i="16"/>
  <c r="J6" i="16"/>
  <c r="J4" i="16"/>
  <c r="L37" i="15"/>
  <c r="L42" i="15"/>
  <c r="L27" i="15"/>
  <c r="E184" i="7"/>
  <c r="E201" i="6"/>
  <c r="F3" i="19" l="1"/>
  <c r="F4" i="19" s="1"/>
  <c r="J3" i="16"/>
  <c r="E99" i="7"/>
  <c r="L35" i="15"/>
  <c r="E10" i="15" s="1"/>
  <c r="P38" i="5"/>
  <c r="G30" i="15" l="1"/>
  <c r="C35" i="15"/>
  <c r="E14" i="15" s="1"/>
  <c r="J100" i="7"/>
  <c r="L9" i="15" s="1"/>
  <c r="L11" i="15" s="1"/>
  <c r="M42" i="6" l="1"/>
  <c r="L18" i="15" s="1"/>
  <c r="L20" i="15" s="1"/>
  <c r="E12" i="15" s="1"/>
  <c r="L29" i="15"/>
  <c r="F35" i="15"/>
  <c r="E15" i="15" s="1"/>
  <c r="G37" i="15" l="1"/>
  <c r="D37" i="15"/>
  <c r="L25" i="15"/>
  <c r="E9" i="15" s="1"/>
  <c r="P11" i="19" l="1"/>
  <c r="AA11" i="19" s="1"/>
</calcChain>
</file>

<file path=xl/comments1.xml><?xml version="1.0" encoding="utf-8"?>
<comments xmlns="http://schemas.openxmlformats.org/spreadsheetml/2006/main">
  <authors>
    <author>Martin Sonntag</author>
  </authors>
  <commentList>
    <comment ref="K5" authorId="0">
      <text>
        <r>
          <rPr>
            <sz val="9"/>
            <color indexed="81"/>
            <rFont val="Tahoma"/>
            <family val="2"/>
          </rPr>
          <t>Zusammenfassung von Nicht-Team-Mitgliedern des Tabellenblattes „Jugendlager“ sowie sonstige Einzahlungen im Jugendlager mittels Bargeld</t>
        </r>
      </text>
    </comment>
  </commentList>
</comments>
</file>

<file path=xl/comments2.xml><?xml version="1.0" encoding="utf-8"?>
<comments xmlns="http://schemas.openxmlformats.org/spreadsheetml/2006/main">
  <authors>
    <author>wn10maso</author>
  </authors>
  <commentList>
    <comment ref="L75" authorId="0">
      <text>
        <r>
          <rPr>
            <sz val="9"/>
            <color indexed="81"/>
            <rFont val="Tahoma"/>
            <family val="2"/>
          </rPr>
          <t>aus Sicht der Bank!</t>
        </r>
      </text>
    </comment>
  </commentList>
</comments>
</file>

<file path=xl/comments3.xml><?xml version="1.0" encoding="utf-8"?>
<comments xmlns="http://schemas.openxmlformats.org/spreadsheetml/2006/main">
  <authors>
    <author>Martin Sonntag</author>
  </authors>
  <commentList>
    <comment ref="E3" authorId="0">
      <text>
        <r>
          <rPr>
            <sz val="9"/>
            <color indexed="81"/>
            <rFont val="Tahoma"/>
            <family val="2"/>
          </rPr>
          <t>ein Teilnehmer von Jugend- oder Kinderlager kann ausgewählt werden und es werden die einzelnen Forderungen und Verbindlichkeiten mit Bierliste und bereits schon bezahlten Beträgen aufgezeigt</t>
        </r>
      </text>
    </comment>
    <comment ref="E15" authorId="0">
      <text>
        <r>
          <rPr>
            <sz val="9"/>
            <color indexed="81"/>
            <rFont val="Tahoma"/>
            <family val="2"/>
          </rPr>
          <t>die festgelegten und bezahlten Prepaid-Beiträge bei Kasse/Bank eintragen</t>
        </r>
      </text>
    </comment>
    <comment ref="G15" authorId="0">
      <text>
        <r>
          <rPr>
            <sz val="9"/>
            <color indexed="81"/>
            <rFont val="Tahoma"/>
            <family val="2"/>
          </rPr>
          <t>Forderungen und Verbindlichkeiten sowie die Bierliste werden aufgezeigt, die entsprechenden Bier- und Weinpreise können rechts eingestellt werden</t>
        </r>
      </text>
    </comment>
    <comment ref="J15" authorId="0">
      <text>
        <r>
          <rPr>
            <sz val="9"/>
            <color indexed="81"/>
            <rFont val="Tahoma"/>
            <family val="2"/>
          </rPr>
          <t>der ausstehende Betrag kann bei Abrechnung über Bank oder Kasse beglichen werden</t>
        </r>
      </text>
    </comment>
  </commentList>
</comments>
</file>

<file path=xl/comments4.xml><?xml version="1.0" encoding="utf-8"?>
<comments xmlns="http://schemas.openxmlformats.org/spreadsheetml/2006/main">
  <authors>
    <author>Martin Sonntag</author>
  </authors>
  <commentList>
    <comment ref="C4" authorId="0">
      <text>
        <r>
          <rPr>
            <sz val="9"/>
            <color indexed="81"/>
            <rFont val="Tahoma"/>
            <family val="2"/>
          </rPr>
          <t>separate Abrechnung des Jugendlagers und der Getränkeliste mit Abgrenzung der Teilnehmer des Teams und des Jugendlagers</t>
        </r>
      </text>
    </comment>
    <comment ref="C5" authorId="0">
      <text>
        <r>
          <rPr>
            <sz val="9"/>
            <color indexed="81"/>
            <rFont val="Tahoma"/>
            <family val="2"/>
          </rPr>
          <t>für alle eingetragenen Forderungen (z.B. Zela-Vorlage: Team T-Shirt, Kletterwald, Döner im Lager) die Rechnungen bei Bank/Kasse als Ausgaben eintragen!</t>
        </r>
      </text>
    </comment>
    <comment ref="C6" authorId="0">
      <text>
        <r>
          <rPr>
            <sz val="9"/>
            <color indexed="81"/>
            <rFont val="Tahoma"/>
            <family val="2"/>
          </rPr>
          <t>für alle eingegangenen Verbindlichkeiten (z.B. Privat-Vorlage: Material, Spiele) den Betrag entweder direkt per Bank überweisen bzw. per Kasse begleichen und die Rechnung bei Bank/Kasse eintragen oder den Betrag im Prepaid-Konto notieren und die Rechnung mit „XYZ verrechnet“ kennzeichnen.</t>
        </r>
      </text>
    </comment>
  </commentList>
</comments>
</file>

<file path=xl/comments5.xml><?xml version="1.0" encoding="utf-8"?>
<comments xmlns="http://schemas.openxmlformats.org/spreadsheetml/2006/main">
  <authors>
    <author>Martin Sonntag</author>
  </authors>
  <commentList>
    <comment ref="C4" authorId="0">
      <text>
        <r>
          <rPr>
            <sz val="9"/>
            <color indexed="81"/>
            <rFont val="Tahoma"/>
            <family val="2"/>
          </rPr>
          <t>alle Forderungen und Verbindlichkeiten, die das Team betreffen, werden hier erfasst sowie die Wein- und Bierliste des Vowe, Kinderlager und Nachtrupp abgerechnet</t>
        </r>
      </text>
    </comment>
    <comment ref="C5" authorId="0">
      <text>
        <r>
          <rPr>
            <sz val="9"/>
            <color indexed="81"/>
            <rFont val="Tahoma"/>
            <family val="2"/>
          </rPr>
          <t>für alle eingetragenen Forderungen (z.B. Zela-Vorlage: Team T-Shirt, Kletterwald, Döner im Lager) die Rechnungen bei Bank/Kasse als Ausgaben eintragen!</t>
        </r>
      </text>
    </comment>
    <comment ref="C6" authorId="0">
      <text>
        <r>
          <rPr>
            <sz val="9"/>
            <color indexed="81"/>
            <rFont val="Tahoma"/>
            <family val="2"/>
          </rPr>
          <t>für alle eingegangenen Verbindlichkeiten (z.B. Privat-Vorlage: Material, Spiele) den Betrag entweder direkt per Bank überweisen bzw. per Kasse begleichen und die Rechnung bei Bank/Kasse eintragen oder den Betrag im Prepaid-Konto notieren und die Rechnung mit „XYZ verrechnet“ kennzeichnen.</t>
        </r>
      </text>
    </comment>
    <comment ref="D8" authorId="0">
      <text>
        <r>
          <rPr>
            <sz val="9"/>
            <color indexed="81"/>
            <rFont val="Tahoma"/>
            <family val="2"/>
          </rPr>
          <t xml:space="preserve">aktuelles Team alphabetisch eintragen </t>
        </r>
      </text>
    </comment>
  </commentList>
</comments>
</file>

<file path=xl/comments6.xml><?xml version="1.0" encoding="utf-8"?>
<comments xmlns="http://schemas.openxmlformats.org/spreadsheetml/2006/main">
  <authors>
    <author>Martin Sonntag</author>
    <author>wn10maso</author>
  </authors>
  <commentList>
    <comment ref="C3" authorId="0">
      <text>
        <r>
          <rPr>
            <sz val="9"/>
            <color indexed="81"/>
            <rFont val="Tahoma"/>
            <family val="2"/>
          </rPr>
          <t>Kalkulation der wichtigsten Positionen der einzelnen Kategorien unter Betrachtung der Soll-Werte aus den vergangenen Jahren und unter Berücksichtigung aktueller Ist-Werte</t>
        </r>
      </text>
    </comment>
    <comment ref="N3" authorId="0">
      <text>
        <r>
          <rPr>
            <sz val="9"/>
            <color indexed="81"/>
            <rFont val="Tahoma"/>
            <family val="2"/>
          </rPr>
          <t>Archiv der Zuschüsse und der wichtigsten Positionen der einzelnen Kategorien sowie Gegenüberstellung von Ausgaben und Einnahmen der vergangenen Jahre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kalkulatorischer Restbetrag / Puffer</t>
        </r>
      </text>
    </comment>
    <comment ref="H40" authorId="1">
      <text>
        <r>
          <rPr>
            <b/>
            <sz val="9"/>
            <color indexed="81"/>
            <rFont val="Tahoma"/>
            <family val="2"/>
          </rPr>
          <t>angefallener Gesamtbetrag</t>
        </r>
      </text>
    </comment>
    <comment ref="I40" authorId="1">
      <text>
        <r>
          <rPr>
            <b/>
            <sz val="9"/>
            <color indexed="81"/>
            <rFont val="Tahoma"/>
            <family val="2"/>
          </rPr>
          <t>Summe der anzurechnenden Beträge + kalkulatorischen Restbetrag mit Abzug der angefallenen Gesamtbeträge</t>
        </r>
      </text>
    </comment>
    <comment ref="K40" authorId="1">
      <text>
        <r>
          <rPr>
            <b/>
            <sz val="9"/>
            <color indexed="81"/>
            <rFont val="Tahoma"/>
            <family val="2"/>
          </rPr>
          <t>Sollwert Gesamtbetrag</t>
        </r>
      </text>
    </comment>
    <comment ref="D48" authorId="1">
      <text>
        <r>
          <rPr>
            <b/>
            <sz val="9"/>
            <color indexed="81"/>
            <rFont val="Tahoma"/>
            <family val="2"/>
          </rPr>
          <t>erwarteter Betrag</t>
        </r>
      </text>
    </comment>
    <comment ref="I48" authorId="1">
      <text>
        <r>
          <rPr>
            <b/>
            <sz val="9"/>
            <color indexed="81"/>
            <rFont val="Tahoma"/>
            <family val="2"/>
          </rPr>
          <t>anzurechnender Betrag</t>
        </r>
      </text>
    </comment>
    <comment ref="J48" authorId="1">
      <text>
        <r>
          <rPr>
            <b/>
            <sz val="9"/>
            <color indexed="81"/>
            <rFont val="Tahoma"/>
            <family val="2"/>
          </rPr>
          <t>x wenn tatsächlicher Betrag zutrifft und Rest-Rechnung ausgeschaltet werden soll</t>
        </r>
      </text>
    </comment>
    <comment ref="H49" authorId="1">
      <text>
        <r>
          <rPr>
            <b/>
            <sz val="9"/>
            <color indexed="81"/>
            <rFont val="Tahoma"/>
            <family val="2"/>
          </rPr>
          <t>tatsächlicher Betrag</t>
        </r>
      </text>
    </comment>
    <comment ref="I49" authorId="1">
      <text>
        <r>
          <rPr>
            <b/>
            <sz val="9"/>
            <color indexed="81"/>
            <rFont val="Tahoma"/>
            <family val="2"/>
          </rPr>
          <t>errechneter Betrag</t>
        </r>
      </text>
    </comment>
    <comment ref="C54" authorId="0">
      <text>
        <r>
          <rPr>
            <sz val="9"/>
            <color indexed="81"/>
            <rFont val="Tahoma"/>
            <family val="2"/>
          </rPr>
          <t>Kalkulation der Beiträge und Zuschüsse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Jula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Kila</t>
        </r>
      </text>
    </comment>
  </commentList>
</comments>
</file>

<file path=xl/sharedStrings.xml><?xml version="1.0" encoding="utf-8"?>
<sst xmlns="http://schemas.openxmlformats.org/spreadsheetml/2006/main" count="379" uniqueCount="169">
  <si>
    <t>Nr.</t>
  </si>
  <si>
    <t>Zuschüsse</t>
  </si>
  <si>
    <t>Sonstiges</t>
  </si>
  <si>
    <t>Betrag</t>
  </si>
  <si>
    <t>Lebensmittel</t>
  </si>
  <si>
    <t>Benzin</t>
  </si>
  <si>
    <t>Getränke</t>
  </si>
  <si>
    <t>Material</t>
  </si>
  <si>
    <t>Beschreibung</t>
  </si>
  <si>
    <t>Bus / Benzin / Eintritt</t>
  </si>
  <si>
    <t>Kasse</t>
  </si>
  <si>
    <t>Nr:</t>
  </si>
  <si>
    <t>Bezeichnung</t>
  </si>
  <si>
    <t>Bank</t>
  </si>
  <si>
    <t xml:space="preserve">Beitrag Kinder </t>
  </si>
  <si>
    <t xml:space="preserve"> </t>
  </si>
  <si>
    <t>Gesamt</t>
  </si>
  <si>
    <t>AB Bank</t>
  </si>
  <si>
    <t>SB Bank</t>
  </si>
  <si>
    <t>AB Kasse</t>
  </si>
  <si>
    <t>SB Kasse</t>
  </si>
  <si>
    <t>Saldo Bank</t>
  </si>
  <si>
    <t>Saldo Kasse VWE</t>
  </si>
  <si>
    <t>Saldo Bank VWE</t>
  </si>
  <si>
    <t xml:space="preserve">Saldo Kasse </t>
  </si>
  <si>
    <t>Nachname</t>
  </si>
  <si>
    <t>Vorname</t>
  </si>
  <si>
    <t>Spenden</t>
  </si>
  <si>
    <t>Summe</t>
  </si>
  <si>
    <t>Kalkulation</t>
  </si>
  <si>
    <t>Bezeichnung/Name</t>
  </si>
  <si>
    <t>Forderungen</t>
  </si>
  <si>
    <t>Verbindlichkeiten</t>
  </si>
  <si>
    <t>Einzahlungen Kasse</t>
  </si>
  <si>
    <t>Einzahlungen (Kasse)</t>
  </si>
  <si>
    <t>Einzahlungen Bank</t>
  </si>
  <si>
    <t>Einzahlungen (Bank)</t>
  </si>
  <si>
    <t>Einzahlungen</t>
  </si>
  <si>
    <t>Auszahlungen (Kasse)</t>
  </si>
  <si>
    <t>Auszahlungen Kasse</t>
  </si>
  <si>
    <t>Auszahlungen (Bank)</t>
  </si>
  <si>
    <t>Auszahlungen Bank</t>
  </si>
  <si>
    <t>Auszahlungen</t>
  </si>
  <si>
    <t>Beiträge</t>
  </si>
  <si>
    <t>Unterkunft</t>
  </si>
  <si>
    <t>Zelte</t>
  </si>
  <si>
    <t>Vorwochenende</t>
  </si>
  <si>
    <t>Stadt</t>
  </si>
  <si>
    <t>Land</t>
  </si>
  <si>
    <t>Heringe</t>
  </si>
  <si>
    <t>Bierliste</t>
  </si>
  <si>
    <t>Reisebus</t>
  </si>
  <si>
    <t>Bus/Benzin/Eintritt</t>
  </si>
  <si>
    <t>AUSGABEN</t>
  </si>
  <si>
    <t>EINNAHMEN</t>
  </si>
  <si>
    <t>Teilnehmerbeiträge:</t>
  </si>
  <si>
    <t>Zuschüsse:</t>
  </si>
  <si>
    <t>Jugendlager</t>
  </si>
  <si>
    <t>Drittel Topf:</t>
  </si>
  <si>
    <t>Archiv</t>
  </si>
  <si>
    <t>Tanken</t>
  </si>
  <si>
    <t>Zeltplatz</t>
  </si>
  <si>
    <t>Haus VoWe</t>
  </si>
  <si>
    <t>Gruleigeschenk</t>
  </si>
  <si>
    <t>Kleinbus</t>
  </si>
  <si>
    <t>LKW</t>
  </si>
  <si>
    <t>Schwimmbad</t>
  </si>
  <si>
    <t>Ø</t>
  </si>
  <si>
    <t>Rest</t>
  </si>
  <si>
    <t>Soll</t>
  </si>
  <si>
    <t>Ist</t>
  </si>
  <si>
    <t>x</t>
  </si>
  <si>
    <t>SB Gesamt:</t>
  </si>
  <si>
    <t>Gewinn/Verlust:</t>
  </si>
  <si>
    <t>Betreuerbeiträge:</t>
  </si>
  <si>
    <t>Bus/ Benzin/ Eintritt</t>
  </si>
  <si>
    <t>Team</t>
  </si>
  <si>
    <t>bezahlt</t>
  </si>
  <si>
    <t>ausstehend</t>
  </si>
  <si>
    <t>Kasse ← → Bank</t>
  </si>
  <si>
    <r>
      <t xml:space="preserve">Kasse </t>
    </r>
    <r>
      <rPr>
        <b/>
        <sz val="10"/>
        <rFont val="Calibri"/>
        <family val="2"/>
      </rPr>
      <t>→</t>
    </r>
    <r>
      <rPr>
        <b/>
        <i/>
        <sz val="10"/>
        <rFont val="Arial"/>
        <family val="2"/>
      </rPr>
      <t xml:space="preserve"> Bank</t>
    </r>
  </si>
  <si>
    <r>
      <t xml:space="preserve">Bank </t>
    </r>
    <r>
      <rPr>
        <b/>
        <sz val="10"/>
        <rFont val="Calibri"/>
        <family val="2"/>
      </rPr>
      <t>→</t>
    </r>
    <r>
      <rPr>
        <b/>
        <i/>
        <sz val="10"/>
        <rFont val="Arial"/>
        <family val="2"/>
      </rPr>
      <t xml:space="preserve"> Kasse</t>
    </r>
  </si>
  <si>
    <t>SALDO BANK</t>
  </si>
  <si>
    <t>SALDO KASSE</t>
  </si>
  <si>
    <t>Beschreibung/Datum</t>
  </si>
  <si>
    <t>außord. Kosten</t>
  </si>
  <si>
    <t>Sonstiges/Spenden</t>
  </si>
  <si>
    <t>Name</t>
  </si>
  <si>
    <t>Tage/Stunden</t>
  </si>
  <si>
    <t>Teilnehmer</t>
  </si>
  <si>
    <t>Satz</t>
  </si>
  <si>
    <t>Soziale Bildung +</t>
  </si>
  <si>
    <t>Soziale Bildung I</t>
  </si>
  <si>
    <t>Soziale Bildung II</t>
  </si>
  <si>
    <t>Gruleischulung (2h)</t>
  </si>
  <si>
    <t>Gruleischulung (3h)</t>
  </si>
  <si>
    <t>Saldo VWE Gesamt</t>
  </si>
  <si>
    <t>Kalkulation (Soll)</t>
  </si>
  <si>
    <t>Ausgaben</t>
  </si>
  <si>
    <t>Einnahmen</t>
  </si>
  <si>
    <t>Abrechnung Betreuer I</t>
  </si>
  <si>
    <t>Abrechnung Betreuer II</t>
  </si>
  <si>
    <t>Abrechnung</t>
  </si>
  <si>
    <t>Anfangsbestand</t>
  </si>
  <si>
    <t>Schlussbestand</t>
  </si>
  <si>
    <t>Beitrag Teilnehmer</t>
  </si>
  <si>
    <t>Abrechnung Betreuer</t>
  </si>
  <si>
    <t>erw. Ausgaben</t>
  </si>
  <si>
    <t>Verbindlichk. Jugend</t>
  </si>
  <si>
    <t>(Kassenwart)</t>
  </si>
  <si>
    <t>(Lagerleitung)</t>
  </si>
  <si>
    <t>Getränkeliste</t>
  </si>
  <si>
    <t>Kinderlager</t>
  </si>
  <si>
    <t>&gt;2. Kind mit Rabatt</t>
  </si>
  <si>
    <t>&gt;2. Kind ohne Rabatt</t>
  </si>
  <si>
    <t>1.   Kind ohne Rabatt</t>
  </si>
  <si>
    <t>1.   Kind mit Rabatt</t>
  </si>
  <si>
    <t>Forderungen/Verbindlichkeiten</t>
  </si>
  <si>
    <r>
      <t xml:space="preserve">Betrag </t>
    </r>
    <r>
      <rPr>
        <i/>
        <sz val="10"/>
        <rFont val="Times New Roman"/>
        <family val="1"/>
      </rPr>
      <t>I</t>
    </r>
  </si>
  <si>
    <r>
      <t xml:space="preserve">Betrag </t>
    </r>
    <r>
      <rPr>
        <i/>
        <sz val="10"/>
        <rFont val="Times New Roman"/>
        <family val="1"/>
      </rPr>
      <t>II</t>
    </r>
  </si>
  <si>
    <r>
      <t xml:space="preserve">Betrag </t>
    </r>
    <r>
      <rPr>
        <i/>
        <sz val="10"/>
        <rFont val="Times New Roman"/>
        <family val="1"/>
      </rPr>
      <t>III</t>
    </r>
  </si>
  <si>
    <r>
      <t>Bezeichnung I</t>
    </r>
    <r>
      <rPr>
        <i/>
        <sz val="10"/>
        <rFont val="Times New Roman"/>
        <family val="1"/>
      </rPr>
      <t>V</t>
    </r>
  </si>
  <si>
    <r>
      <t>Betrag I</t>
    </r>
    <r>
      <rPr>
        <i/>
        <sz val="10"/>
        <rFont val="Times New Roman"/>
        <family val="1"/>
      </rPr>
      <t>V</t>
    </r>
  </si>
  <si>
    <r>
      <t xml:space="preserve">Bezeichnung </t>
    </r>
    <r>
      <rPr>
        <i/>
        <sz val="10"/>
        <rFont val="Times New Roman"/>
        <family val="1"/>
      </rPr>
      <t>V</t>
    </r>
  </si>
  <si>
    <r>
      <t xml:space="preserve">Betrag </t>
    </r>
    <r>
      <rPr>
        <i/>
        <sz val="10"/>
        <rFont val="Times New Roman"/>
        <family val="1"/>
      </rPr>
      <t>V</t>
    </r>
  </si>
  <si>
    <r>
      <t xml:space="preserve">Bezeichnung </t>
    </r>
    <r>
      <rPr>
        <i/>
        <sz val="10"/>
        <rFont val="Times New Roman"/>
        <family val="1"/>
      </rPr>
      <t>VI</t>
    </r>
  </si>
  <si>
    <r>
      <t xml:space="preserve">Betrag </t>
    </r>
    <r>
      <rPr>
        <i/>
        <sz val="10"/>
        <rFont val="Times New Roman"/>
        <family val="1"/>
      </rPr>
      <t>VI</t>
    </r>
  </si>
  <si>
    <r>
      <t xml:space="preserve">Bezeichnung </t>
    </r>
    <r>
      <rPr>
        <i/>
        <sz val="10"/>
        <rFont val="Times New Roman"/>
        <family val="1"/>
      </rPr>
      <t>VII</t>
    </r>
  </si>
  <si>
    <r>
      <t xml:space="preserve">Betrag </t>
    </r>
    <r>
      <rPr>
        <i/>
        <sz val="10"/>
        <rFont val="Times New Roman"/>
        <family val="1"/>
      </rPr>
      <t>VII</t>
    </r>
  </si>
  <si>
    <r>
      <t xml:space="preserve">Bezeichnung </t>
    </r>
    <r>
      <rPr>
        <i/>
        <sz val="10"/>
        <rFont val="Times New Roman"/>
        <family val="1"/>
      </rPr>
      <t>VIII</t>
    </r>
  </si>
  <si>
    <r>
      <t xml:space="preserve">Betrag </t>
    </r>
    <r>
      <rPr>
        <i/>
        <sz val="10"/>
        <rFont val="Times New Roman"/>
        <family val="1"/>
      </rPr>
      <t>VIII</t>
    </r>
  </si>
  <si>
    <r>
      <t xml:space="preserve">Bezeichnung </t>
    </r>
    <r>
      <rPr>
        <i/>
        <sz val="10"/>
        <rFont val="Times New Roman"/>
        <family val="1"/>
      </rPr>
      <t>IX</t>
    </r>
  </si>
  <si>
    <r>
      <t xml:space="preserve">Betrag </t>
    </r>
    <r>
      <rPr>
        <i/>
        <sz val="10"/>
        <rFont val="Times New Roman"/>
        <family val="1"/>
      </rPr>
      <t>IX</t>
    </r>
  </si>
  <si>
    <r>
      <t xml:space="preserve">Bezeichnung </t>
    </r>
    <r>
      <rPr>
        <i/>
        <sz val="10"/>
        <rFont val="Times New Roman"/>
        <family val="1"/>
      </rPr>
      <t>X</t>
    </r>
  </si>
  <si>
    <r>
      <t xml:space="preserve">Betrag </t>
    </r>
    <r>
      <rPr>
        <i/>
        <sz val="10"/>
        <rFont val="Times New Roman"/>
        <family val="1"/>
      </rPr>
      <t>X</t>
    </r>
  </si>
  <si>
    <t>Prepaid</t>
  </si>
  <si>
    <t>Ford./Vbl.</t>
  </si>
  <si>
    <t>Abrechnung:</t>
  </si>
  <si>
    <t>Ford/Vbl</t>
  </si>
  <si>
    <t>VORWOCHENENDE</t>
  </si>
  <si>
    <t>Bezeichnung II</t>
  </si>
  <si>
    <t>Bezeichnung III</t>
  </si>
  <si>
    <t>Bezeichnung IV</t>
  </si>
  <si>
    <t>Bezeichnung V</t>
  </si>
  <si>
    <t>Bezeichnung VI</t>
  </si>
  <si>
    <t>Bezeichnung VII</t>
  </si>
  <si>
    <t>Bezeichnung VIII</t>
  </si>
  <si>
    <t>Bezeichnung IX</t>
  </si>
  <si>
    <t>Bezeichnung X</t>
  </si>
  <si>
    <t>Bierliste:</t>
  </si>
  <si>
    <t>Weinliste:</t>
  </si>
  <si>
    <t>Forderungen (+)</t>
  </si>
  <si>
    <t>Verbindlichkeiten (-)</t>
  </si>
  <si>
    <t>Vortrupp</t>
  </si>
  <si>
    <t>Kinderlager I</t>
  </si>
  <si>
    <t>Kinderlager II</t>
  </si>
  <si>
    <t>Getränke &amp; Sonstiges</t>
  </si>
  <si>
    <t>Bei Privatvorlagen den Betrag entweder direkt Bar oder per Bank begleichen und die 
Rechnung bei Kasse/Bank eintragen oder den Betrag im Prepaid Konto notieren und 
die Rechnung mit "XYZ verrechnet" kennzeichnen.</t>
  </si>
  <si>
    <t>Weinliste</t>
  </si>
  <si>
    <t>Beitrag Vowe</t>
  </si>
  <si>
    <t>Beitrag Vortrupp</t>
  </si>
  <si>
    <t>Beitrag Kila</t>
  </si>
  <si>
    <r>
      <t xml:space="preserve">Bezeichnung </t>
    </r>
    <r>
      <rPr>
        <i/>
        <sz val="10"/>
        <rFont val="Times New Roman"/>
        <family val="1"/>
      </rPr>
      <t>III</t>
    </r>
  </si>
  <si>
    <r>
      <t>Kasse</t>
    </r>
    <r>
      <rPr>
        <b/>
        <sz val="12"/>
        <rFont val="Arial"/>
        <family val="2"/>
      </rPr>
      <t xml:space="preserve">                                                              </t>
    </r>
    <r>
      <rPr>
        <b/>
        <sz val="12"/>
        <color theme="0"/>
        <rFont val="Arial"/>
        <family val="2"/>
      </rPr>
      <t>k</t>
    </r>
  </si>
  <si>
    <r>
      <rPr>
        <b/>
        <sz val="12"/>
        <rFont val="Arial"/>
        <family val="2"/>
      </rPr>
      <t xml:space="preserve">       </t>
    </r>
    <r>
      <rPr>
        <b/>
        <u/>
        <sz val="12"/>
        <rFont val="Arial"/>
        <family val="2"/>
      </rPr>
      <t>Bank</t>
    </r>
  </si>
  <si>
    <t>Für den ordnungsgemäßgen Abschluss der Kasse:</t>
  </si>
  <si>
    <t>DrittelTopf</t>
  </si>
  <si>
    <t>Zeltlager-Vermögen</t>
  </si>
  <si>
    <t>Überblick Zeltlager-Abrechnung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</si>
</sst>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General\ &quot;km&quot;"/>
    <numFmt numFmtId="167" formatCode="\+\ #,##0.00\ &quot;€&quot;"/>
    <numFmt numFmtId="168" formatCode="\-\ #,##0.00\ &quot;€&quot;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0" tint="-0.499984740745262"/>
      <name val="Arial"/>
      <family val="2"/>
    </font>
    <font>
      <sz val="10"/>
      <color theme="0"/>
      <name val="Arial"/>
      <family val="2"/>
    </font>
    <font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0"/>
      <color rgb="FFFF0000"/>
      <name val="Arial"/>
      <family val="2"/>
    </font>
    <font>
      <b/>
      <u/>
      <sz val="11"/>
      <name val="Arial"/>
      <family val="2"/>
    </font>
    <font>
      <b/>
      <u/>
      <sz val="10"/>
      <color rgb="FFFF0000"/>
      <name val="Arial"/>
      <family val="2"/>
    </font>
    <font>
      <i/>
      <sz val="10"/>
      <name val="Times New Roman"/>
      <family val="1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dashed">
        <color theme="1" tint="0.499984740745262"/>
      </left>
      <right style="dashed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724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164" fontId="0" fillId="0" borderId="0" xfId="0" applyNumberFormat="1"/>
    <xf numFmtId="44" fontId="0" fillId="0" borderId="0" xfId="2" applyFont="1"/>
    <xf numFmtId="0" fontId="1" fillId="0" borderId="0" xfId="0" applyFont="1"/>
    <xf numFmtId="0" fontId="5" fillId="0" borderId="0" xfId="0" applyFont="1"/>
    <xf numFmtId="0" fontId="5" fillId="0" borderId="0" xfId="0" applyFont="1" applyBorder="1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164" fontId="0" fillId="0" borderId="0" xfId="0" applyNumberFormat="1" applyBorder="1"/>
    <xf numFmtId="0" fontId="0" fillId="0" borderId="0" xfId="0" applyFill="1" applyBorder="1"/>
    <xf numFmtId="6" fontId="0" fillId="0" borderId="0" xfId="0" applyNumberFormat="1"/>
    <xf numFmtId="0" fontId="2" fillId="0" borderId="0" xfId="0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164" fontId="0" fillId="0" borderId="11" xfId="0" applyNumberForma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164" fontId="0" fillId="0" borderId="0" xfId="0" applyNumberFormat="1" applyBorder="1" applyProtection="1">
      <protection hidden="1"/>
    </xf>
    <xf numFmtId="0" fontId="5" fillId="0" borderId="0" xfId="0" applyFont="1" applyProtection="1">
      <protection hidden="1"/>
    </xf>
    <xf numFmtId="0" fontId="5" fillId="0" borderId="13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21" xfId="0" applyBorder="1" applyProtection="1">
      <protection hidden="1"/>
    </xf>
    <xf numFmtId="164" fontId="1" fillId="0" borderId="22" xfId="0" applyNumberFormat="1" applyFont="1" applyBorder="1" applyProtection="1">
      <protection hidden="1"/>
    </xf>
    <xf numFmtId="0" fontId="0" fillId="0" borderId="6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1" fillId="2" borderId="23" xfId="0" applyFont="1" applyFill="1" applyBorder="1" applyProtection="1">
      <protection hidden="1"/>
    </xf>
    <xf numFmtId="8" fontId="1" fillId="2" borderId="24" xfId="0" applyNumberFormat="1" applyFont="1" applyFill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164" fontId="0" fillId="0" borderId="26" xfId="0" applyNumberFormat="1" applyBorder="1" applyProtection="1">
      <protection hidden="1"/>
    </xf>
    <xf numFmtId="0" fontId="0" fillId="0" borderId="27" xfId="0" applyBorder="1" applyProtection="1">
      <protection hidden="1"/>
    </xf>
    <xf numFmtId="164" fontId="0" fillId="0" borderId="0" xfId="0" applyNumberFormat="1" applyBorder="1" applyAlignment="1" applyProtection="1">
      <alignment horizontal="left"/>
      <protection hidden="1"/>
    </xf>
    <xf numFmtId="0" fontId="0" fillId="0" borderId="7" xfId="0" applyBorder="1" applyProtection="1">
      <protection hidden="1"/>
    </xf>
    <xf numFmtId="0" fontId="0" fillId="0" borderId="28" xfId="0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13" xfId="0" applyFont="1" applyBorder="1" applyProtection="1">
      <protection hidden="1"/>
    </xf>
    <xf numFmtId="0" fontId="1" fillId="0" borderId="0" xfId="0" applyFont="1" applyBorder="1" applyProtection="1">
      <protection hidden="1"/>
    </xf>
    <xf numFmtId="165" fontId="1" fillId="0" borderId="22" xfId="0" applyNumberFormat="1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3" xfId="0" applyBorder="1"/>
    <xf numFmtId="0" fontId="2" fillId="0" borderId="30" xfId="0" applyFont="1" applyBorder="1"/>
    <xf numFmtId="0" fontId="1" fillId="0" borderId="7" xfId="0" applyFont="1" applyBorder="1"/>
    <xf numFmtId="0" fontId="1" fillId="0" borderId="32" xfId="0" applyFont="1" applyBorder="1"/>
    <xf numFmtId="0" fontId="2" fillId="0" borderId="7" xfId="0" applyFont="1" applyBorder="1"/>
    <xf numFmtId="0" fontId="2" fillId="0" borderId="32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32" xfId="0" applyFont="1" applyBorder="1"/>
    <xf numFmtId="164" fontId="0" fillId="0" borderId="30" xfId="0" applyNumberFormat="1" applyBorder="1"/>
    <xf numFmtId="0" fontId="1" fillId="0" borderId="32" xfId="0" applyFont="1" applyBorder="1" applyAlignment="1">
      <alignment horizontal="center"/>
    </xf>
    <xf numFmtId="6" fontId="0" fillId="0" borderId="0" xfId="0" applyNumberFormat="1" applyBorder="1"/>
    <xf numFmtId="0" fontId="2" fillId="0" borderId="6" xfId="0" applyFont="1" applyFill="1" applyBorder="1"/>
    <xf numFmtId="0" fontId="4" fillId="0" borderId="3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32" xfId="0" applyBorder="1" applyAlignment="1"/>
    <xf numFmtId="0" fontId="0" fillId="0" borderId="34" xfId="0" applyBorder="1"/>
    <xf numFmtId="44" fontId="0" fillId="0" borderId="0" xfId="2" applyFont="1" applyBorder="1"/>
    <xf numFmtId="0" fontId="1" fillId="0" borderId="0" xfId="0" applyFont="1" applyBorder="1"/>
    <xf numFmtId="44" fontId="17" fillId="0" borderId="0" xfId="2" applyFont="1" applyBorder="1"/>
    <xf numFmtId="8" fontId="0" fillId="0" borderId="0" xfId="2" applyNumberFormat="1" applyFont="1" applyBorder="1"/>
    <xf numFmtId="44" fontId="0" fillId="0" borderId="6" xfId="2" applyFont="1" applyBorder="1"/>
    <xf numFmtId="8" fontId="1" fillId="3" borderId="0" xfId="2" applyNumberFormat="1" applyFont="1" applyFill="1" applyBorder="1" applyAlignment="1">
      <alignment horizontal="center"/>
    </xf>
    <xf numFmtId="44" fontId="1" fillId="0" borderId="34" xfId="2" applyFont="1" applyBorder="1"/>
    <xf numFmtId="44" fontId="1" fillId="0" borderId="0" xfId="2" applyFont="1" applyBorder="1"/>
    <xf numFmtId="44" fontId="18" fillId="0" borderId="0" xfId="2" applyFont="1"/>
    <xf numFmtId="44" fontId="19" fillId="0" borderId="0" xfId="2" applyFont="1"/>
    <xf numFmtId="44" fontId="0" fillId="0" borderId="0" xfId="0" applyNumberFormat="1"/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44" fontId="21" fillId="0" borderId="0" xfId="2" applyFont="1"/>
    <xf numFmtId="44" fontId="2" fillId="0" borderId="0" xfId="2" applyFont="1" applyBorder="1"/>
    <xf numFmtId="44" fontId="0" fillId="0" borderId="0" xfId="0" applyNumberFormat="1" applyBorder="1"/>
    <xf numFmtId="0" fontId="2" fillId="0" borderId="0" xfId="0" applyFont="1" applyBorder="1"/>
    <xf numFmtId="0" fontId="1" fillId="0" borderId="30" xfId="0" applyFont="1" applyBorder="1"/>
    <xf numFmtId="0" fontId="0" fillId="0" borderId="37" xfId="0" applyBorder="1"/>
    <xf numFmtId="0" fontId="11" fillId="0" borderId="0" xfId="0" applyFont="1" applyBorder="1" applyAlignment="1">
      <alignment horizontal="right"/>
    </xf>
    <xf numFmtId="44" fontId="7" fillId="0" borderId="0" xfId="0" applyNumberFormat="1" applyFont="1" applyBorder="1"/>
    <xf numFmtId="44" fontId="10" fillId="0" borderId="0" xfId="0" applyNumberFormat="1" applyFont="1" applyBorder="1"/>
    <xf numFmtId="0" fontId="1" fillId="0" borderId="6" xfId="0" applyFont="1" applyBorder="1"/>
    <xf numFmtId="0" fontId="5" fillId="0" borderId="6" xfId="0" applyFont="1" applyBorder="1"/>
    <xf numFmtId="0" fontId="0" fillId="0" borderId="38" xfId="0" applyBorder="1"/>
    <xf numFmtId="44" fontId="5" fillId="0" borderId="0" xfId="2" applyFont="1" applyBorder="1"/>
    <xf numFmtId="0" fontId="1" fillId="0" borderId="37" xfId="0" applyFont="1" applyBorder="1" applyAlignment="1">
      <alignment horizontal="center"/>
    </xf>
    <xf numFmtId="0" fontId="4" fillId="0" borderId="37" xfId="0" applyFont="1" applyBorder="1"/>
    <xf numFmtId="0" fontId="1" fillId="0" borderId="37" xfId="0" applyFont="1" applyBorder="1"/>
    <xf numFmtId="44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1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38" xfId="0" applyFont="1" applyBorder="1"/>
    <xf numFmtId="44" fontId="10" fillId="0" borderId="0" xfId="0" applyNumberFormat="1" applyFont="1"/>
    <xf numFmtId="0" fontId="10" fillId="0" borderId="0" xfId="0" applyFont="1"/>
    <xf numFmtId="0" fontId="11" fillId="0" borderId="0" xfId="0" applyFont="1"/>
    <xf numFmtId="44" fontId="5" fillId="0" borderId="0" xfId="0" applyNumberFormat="1" applyFont="1"/>
    <xf numFmtId="44" fontId="9" fillId="4" borderId="0" xfId="2" applyFont="1" applyFill="1" applyProtection="1">
      <protection locked="0"/>
    </xf>
    <xf numFmtId="0" fontId="0" fillId="4" borderId="0" xfId="0" applyFill="1" applyBorder="1" applyProtection="1">
      <protection locked="0"/>
    </xf>
    <xf numFmtId="166" fontId="0" fillId="4" borderId="0" xfId="0" applyNumberFormat="1" applyFill="1" applyBorder="1" applyProtection="1">
      <protection locked="0"/>
    </xf>
    <xf numFmtId="44" fontId="9" fillId="4" borderId="0" xfId="2" applyFont="1" applyFill="1" applyBorder="1" applyProtection="1">
      <protection locked="0"/>
    </xf>
    <xf numFmtId="9" fontId="9" fillId="4" borderId="0" xfId="1" applyFont="1" applyFill="1" applyBorder="1" applyProtection="1">
      <protection locked="0"/>
    </xf>
    <xf numFmtId="0" fontId="0" fillId="4" borderId="38" xfId="0" applyFill="1" applyBorder="1" applyProtection="1">
      <protection locked="0"/>
    </xf>
    <xf numFmtId="44" fontId="9" fillId="4" borderId="38" xfId="2" applyFont="1" applyFill="1" applyBorder="1" applyProtection="1">
      <protection locked="0"/>
    </xf>
    <xf numFmtId="44" fontId="9" fillId="4" borderId="39" xfId="2" applyFont="1" applyFill="1" applyBorder="1" applyProtection="1">
      <protection locked="0"/>
    </xf>
    <xf numFmtId="8" fontId="1" fillId="5" borderId="0" xfId="0" applyNumberFormat="1" applyFont="1" applyFill="1" applyBorder="1" applyProtection="1"/>
    <xf numFmtId="44" fontId="1" fillId="2" borderId="0" xfId="0" applyNumberFormat="1" applyFont="1" applyFill="1" applyBorder="1" applyProtection="1"/>
    <xf numFmtId="44" fontId="5" fillId="0" borderId="0" xfId="2" applyFont="1"/>
    <xf numFmtId="0" fontId="7" fillId="0" borderId="0" xfId="0" applyFont="1" applyBorder="1" applyAlignment="1">
      <alignment horizontal="center"/>
    </xf>
    <xf numFmtId="44" fontId="7" fillId="0" borderId="0" xfId="0" applyNumberFormat="1" applyFont="1" applyProtection="1">
      <protection hidden="1"/>
    </xf>
    <xf numFmtId="0" fontId="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7" fillId="4" borderId="0" xfId="0" applyFont="1" applyFill="1" applyBorder="1" applyProtection="1">
      <protection locked="0"/>
    </xf>
    <xf numFmtId="0" fontId="17" fillId="4" borderId="39" xfId="0" applyFont="1" applyFill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44" fontId="9" fillId="4" borderId="0" xfId="2" applyFont="1" applyFill="1" applyAlignment="1" applyProtection="1">
      <alignment vertical="center"/>
      <protection locked="0"/>
    </xf>
    <xf numFmtId="44" fontId="0" fillId="0" borderId="0" xfId="2" applyFont="1" applyAlignment="1">
      <alignment vertical="center"/>
    </xf>
    <xf numFmtId="0" fontId="0" fillId="0" borderId="37" xfId="0" applyBorder="1" applyAlignment="1">
      <alignment vertical="center"/>
    </xf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4" fontId="10" fillId="0" borderId="0" xfId="0" applyNumberFormat="1" applyFont="1" applyAlignment="1">
      <alignment vertical="center"/>
    </xf>
    <xf numFmtId="0" fontId="0" fillId="0" borderId="32" xfId="0" applyBorder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 applyAlignment="1">
      <alignment vertical="center"/>
    </xf>
    <xf numFmtId="8" fontId="1" fillId="5" borderId="0" xfId="0" applyNumberFormat="1" applyFont="1" applyFill="1" applyBorder="1" applyAlignment="1" applyProtection="1">
      <alignment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44" fontId="17" fillId="6" borderId="0" xfId="0" applyNumberFormat="1" applyFont="1" applyFill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44" fontId="22" fillId="0" borderId="0" xfId="2" applyFont="1"/>
    <xf numFmtId="44" fontId="22" fillId="0" borderId="0" xfId="2" applyFont="1" applyAlignment="1">
      <alignment vertical="center"/>
    </xf>
    <xf numFmtId="44" fontId="22" fillId="0" borderId="0" xfId="2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0" xfId="0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right"/>
      <protection hidden="1"/>
    </xf>
    <xf numFmtId="0" fontId="0" fillId="0" borderId="0" xfId="0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44" fontId="5" fillId="0" borderId="0" xfId="2" applyFont="1" applyAlignment="1">
      <alignment horizontal="left" vertical="top"/>
    </xf>
    <xf numFmtId="0" fontId="0" fillId="0" borderId="26" xfId="0" applyBorder="1"/>
    <xf numFmtId="0" fontId="0" fillId="0" borderId="11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3" xfId="0" applyBorder="1"/>
    <xf numFmtId="0" fontId="0" fillId="0" borderId="25" xfId="0" applyBorder="1"/>
    <xf numFmtId="0" fontId="0" fillId="0" borderId="26" xfId="0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0" fillId="0" borderId="27" xfId="0" applyBorder="1"/>
    <xf numFmtId="8" fontId="1" fillId="2" borderId="24" xfId="0" applyNumberFormat="1" applyFont="1" applyFill="1" applyBorder="1" applyAlignment="1" applyProtection="1">
      <alignment horizontal="center"/>
      <protection hidden="1"/>
    </xf>
    <xf numFmtId="8" fontId="7" fillId="7" borderId="56" xfId="0" applyNumberFormat="1" applyFont="1" applyFill="1" applyBorder="1" applyAlignment="1" applyProtection="1">
      <alignment horizontal="center"/>
    </xf>
    <xf numFmtId="164" fontId="0" fillId="0" borderId="0" xfId="2" applyNumberFormat="1" applyFont="1" applyBorder="1"/>
    <xf numFmtId="164" fontId="0" fillId="0" borderId="0" xfId="2" applyNumberFormat="1" applyFont="1" applyBorder="1" applyAlignment="1"/>
    <xf numFmtId="44" fontId="15" fillId="4" borderId="47" xfId="2" applyFont="1" applyFill="1" applyBorder="1" applyProtection="1">
      <protection locked="0"/>
    </xf>
    <xf numFmtId="44" fontId="15" fillId="4" borderId="18" xfId="2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5" fillId="8" borderId="17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8" borderId="9" xfId="0" applyFont="1" applyFill="1" applyBorder="1" applyAlignment="1" applyProtection="1">
      <alignment horizontal="center"/>
      <protection locked="0"/>
    </xf>
    <xf numFmtId="0" fontId="5" fillId="8" borderId="21" xfId="0" applyFont="1" applyFill="1" applyBorder="1" applyAlignment="1" applyProtection="1">
      <alignment horizontal="center"/>
      <protection locked="0"/>
    </xf>
    <xf numFmtId="0" fontId="5" fillId="8" borderId="4" xfId="0" applyFont="1" applyFill="1" applyBorder="1" applyAlignment="1" applyProtection="1">
      <alignment horizontal="center"/>
      <protection locked="0"/>
    </xf>
    <xf numFmtId="0" fontId="5" fillId="8" borderId="19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44" fontId="19" fillId="0" borderId="0" xfId="2" applyFont="1" applyAlignment="1">
      <alignment horizontal="right"/>
    </xf>
    <xf numFmtId="44" fontId="2" fillId="4" borderId="18" xfId="2" applyFont="1" applyFill="1" applyBorder="1" applyProtection="1">
      <protection locked="0"/>
    </xf>
    <xf numFmtId="0" fontId="6" fillId="0" borderId="0" xfId="0" applyFont="1" applyBorder="1" applyAlignment="1"/>
    <xf numFmtId="0" fontId="0" fillId="0" borderId="8" xfId="0" applyBorder="1" applyAlignment="1" applyProtection="1">
      <alignment horizontal="left"/>
    </xf>
    <xf numFmtId="44" fontId="2" fillId="4" borderId="0" xfId="2" applyFont="1" applyFill="1" applyProtection="1">
      <protection locked="0"/>
    </xf>
    <xf numFmtId="0" fontId="24" fillId="0" borderId="0" xfId="0" applyFont="1"/>
    <xf numFmtId="0" fontId="0" fillId="0" borderId="8" xfId="0" applyBorder="1" applyProtection="1"/>
    <xf numFmtId="44" fontId="2" fillId="4" borderId="20" xfId="2" applyFont="1" applyFill="1" applyBorder="1" applyProtection="1">
      <protection locked="0"/>
    </xf>
    <xf numFmtId="44" fontId="2" fillId="4" borderId="0" xfId="2" applyFont="1" applyFill="1" applyBorder="1" applyProtection="1">
      <protection locked="0"/>
    </xf>
    <xf numFmtId="44" fontId="25" fillId="10" borderId="0" xfId="0" applyNumberFormat="1" applyFont="1" applyFill="1" applyAlignment="1"/>
    <xf numFmtId="44" fontId="5" fillId="0" borderId="0" xfId="0" applyNumberFormat="1" applyFont="1" applyAlignment="1"/>
    <xf numFmtId="44" fontId="25" fillId="0" borderId="0" xfId="0" applyNumberFormat="1" applyFont="1" applyFill="1" applyAlignment="1"/>
    <xf numFmtId="0" fontId="2" fillId="4" borderId="17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44" fontId="2" fillId="4" borderId="16" xfId="2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164" fontId="4" fillId="0" borderId="0" xfId="2" applyNumberFormat="1" applyFont="1" applyBorder="1"/>
    <xf numFmtId="14" fontId="0" fillId="0" borderId="0" xfId="2" applyNumberFormat="1" applyFont="1"/>
    <xf numFmtId="0" fontId="2" fillId="4" borderId="8" xfId="0" applyFont="1" applyFill="1" applyBorder="1" applyAlignment="1" applyProtection="1">
      <alignment horizontal="left"/>
      <protection locked="0"/>
    </xf>
    <xf numFmtId="44" fontId="2" fillId="4" borderId="47" xfId="2" applyFont="1" applyFill="1" applyBorder="1" applyProtection="1">
      <protection locked="0"/>
    </xf>
    <xf numFmtId="44" fontId="0" fillId="4" borderId="2" xfId="2" applyFont="1" applyFill="1" applyBorder="1" applyProtection="1">
      <protection locked="0"/>
    </xf>
    <xf numFmtId="44" fontId="0" fillId="4" borderId="1" xfId="2" applyFont="1" applyFill="1" applyBorder="1" applyProtection="1">
      <protection locked="0"/>
    </xf>
    <xf numFmtId="44" fontId="0" fillId="4" borderId="8" xfId="2" applyFont="1" applyFill="1" applyBorder="1" applyProtection="1">
      <protection locked="0"/>
    </xf>
    <xf numFmtId="44" fontId="0" fillId="4" borderId="9" xfId="2" applyFont="1" applyFill="1" applyBorder="1" applyProtection="1">
      <protection locked="0"/>
    </xf>
    <xf numFmtId="44" fontId="0" fillId="4" borderId="4" xfId="2" applyFont="1" applyFill="1" applyBorder="1" applyProtection="1">
      <protection locked="0"/>
    </xf>
    <xf numFmtId="44" fontId="0" fillId="4" borderId="19" xfId="2" applyFont="1" applyFill="1" applyBorder="1" applyProtection="1">
      <protection locked="0"/>
    </xf>
    <xf numFmtId="44" fontId="0" fillId="4" borderId="3" xfId="2" applyFon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44" fontId="0" fillId="0" borderId="0" xfId="0" applyNumberFormat="1" applyBorder="1" applyProtection="1"/>
    <xf numFmtId="0" fontId="0" fillId="4" borderId="8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164" fontId="2" fillId="4" borderId="8" xfId="0" quotePrefix="1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wrapText="1"/>
      <protection locked="0"/>
    </xf>
    <xf numFmtId="0" fontId="2" fillId="4" borderId="8" xfId="0" applyFont="1" applyFill="1" applyBorder="1" applyProtection="1">
      <protection locked="0" hidden="1"/>
    </xf>
    <xf numFmtId="164" fontId="0" fillId="4" borderId="8" xfId="0" applyNumberFormat="1" applyFill="1" applyBorder="1" applyProtection="1">
      <protection locked="0" hidden="1"/>
    </xf>
    <xf numFmtId="164" fontId="0" fillId="4" borderId="18" xfId="0" applyNumberFormat="1" applyFill="1" applyBorder="1" applyProtection="1">
      <protection locked="0" hidden="1"/>
    </xf>
    <xf numFmtId="0" fontId="0" fillId="4" borderId="8" xfId="0" applyFill="1" applyBorder="1" applyProtection="1">
      <protection locked="0" hidden="1"/>
    </xf>
    <xf numFmtId="0" fontId="0" fillId="4" borderId="19" xfId="0" applyFill="1" applyBorder="1" applyProtection="1">
      <protection locked="0" hidden="1"/>
    </xf>
    <xf numFmtId="164" fontId="0" fillId="4" borderId="20" xfId="0" applyNumberFormat="1" applyFill="1" applyBorder="1" applyProtection="1">
      <protection locked="0" hidden="1"/>
    </xf>
    <xf numFmtId="165" fontId="0" fillId="4" borderId="18" xfId="0" applyNumberFormat="1" applyFill="1" applyBorder="1" applyProtection="1">
      <protection locked="0" hidden="1"/>
    </xf>
    <xf numFmtId="165" fontId="2" fillId="4" borderId="18" xfId="0" applyNumberFormat="1" applyFont="1" applyFill="1" applyBorder="1" applyProtection="1">
      <protection locked="0" hidden="1"/>
    </xf>
    <xf numFmtId="165" fontId="0" fillId="4" borderId="16" xfId="0" applyNumberFormat="1" applyFill="1" applyBorder="1" applyProtection="1">
      <protection locked="0" hidden="1"/>
    </xf>
    <xf numFmtId="0" fontId="0" fillId="4" borderId="41" xfId="0" applyFill="1" applyBorder="1" applyAlignment="1" applyProtection="1">
      <alignment horizontal="left"/>
      <protection locked="0"/>
    </xf>
    <xf numFmtId="0" fontId="2" fillId="4" borderId="4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44" fontId="2" fillId="4" borderId="18" xfId="2" applyFont="1" applyFill="1" applyBorder="1" applyAlignment="1" applyProtection="1">
      <protection locked="0"/>
    </xf>
    <xf numFmtId="44" fontId="2" fillId="4" borderId="20" xfId="2" applyFont="1" applyFill="1" applyBorder="1" applyAlignment="1" applyProtection="1">
      <protection locked="0"/>
    </xf>
    <xf numFmtId="8" fontId="7" fillId="0" borderId="56" xfId="0" applyNumberFormat="1" applyFont="1" applyFill="1" applyBorder="1" applyAlignment="1" applyProtection="1">
      <alignment horizontal="center"/>
      <protection hidden="1"/>
    </xf>
    <xf numFmtId="0" fontId="2" fillId="4" borderId="18" xfId="0" applyFont="1" applyFill="1" applyBorder="1" applyProtection="1">
      <protection locked="0"/>
    </xf>
    <xf numFmtId="0" fontId="2" fillId="0" borderId="8" xfId="0" applyFont="1" applyFill="1" applyBorder="1" applyProtection="1"/>
    <xf numFmtId="0" fontId="1" fillId="0" borderId="0" xfId="0" applyFont="1" applyBorder="1" applyProtection="1"/>
    <xf numFmtId="44" fontId="5" fillId="0" borderId="0" xfId="2" applyFont="1" applyBorder="1" applyProtection="1"/>
    <xf numFmtId="0" fontId="2" fillId="0" borderId="4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2" applyFont="1" applyAlignment="1" applyProtection="1">
      <alignment horizontal="center"/>
    </xf>
    <xf numFmtId="0" fontId="2" fillId="0" borderId="0" xfId="0" applyFont="1" applyProtection="1"/>
    <xf numFmtId="44" fontId="0" fillId="0" borderId="0" xfId="2" applyFont="1" applyAlignment="1" applyProtection="1">
      <alignment horizontal="right"/>
    </xf>
    <xf numFmtId="44" fontId="0" fillId="0" borderId="0" xfId="0" applyNumberFormat="1" applyProtection="1"/>
    <xf numFmtId="0" fontId="5" fillId="0" borderId="0" xfId="0" applyFont="1" applyFill="1" applyBorder="1" applyProtection="1"/>
    <xf numFmtId="0" fontId="17" fillId="0" borderId="0" xfId="0" applyFont="1" applyFill="1" applyBorder="1" applyProtection="1"/>
    <xf numFmtId="44" fontId="9" fillId="0" borderId="0" xfId="2" applyFont="1" applyFill="1" applyBorder="1" applyProtection="1"/>
    <xf numFmtId="44" fontId="0" fillId="0" borderId="0" xfId="0" applyNumberFormat="1" applyFill="1" applyBorder="1" applyProtection="1"/>
    <xf numFmtId="0" fontId="0" fillId="0" borderId="6" xfId="0" applyBorder="1" applyProtection="1"/>
    <xf numFmtId="0" fontId="17" fillId="4" borderId="0" xfId="0" applyFont="1" applyFill="1" applyAlignment="1" applyProtection="1">
      <alignment horizontal="center"/>
      <protection locked="0"/>
    </xf>
    <xf numFmtId="44" fontId="0" fillId="4" borderId="0" xfId="2" applyFont="1" applyFill="1" applyAlignment="1" applyProtection="1">
      <alignment horizontal="right"/>
      <protection locked="0"/>
    </xf>
    <xf numFmtId="44" fontId="24" fillId="4" borderId="0" xfId="2" applyFont="1" applyFill="1" applyProtection="1">
      <protection locked="0"/>
    </xf>
    <xf numFmtId="0" fontId="7" fillId="0" borderId="0" xfId="0" applyFont="1"/>
    <xf numFmtId="0" fontId="2" fillId="0" borderId="45" xfId="0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7" fillId="0" borderId="34" xfId="0" applyFont="1" applyFill="1" applyBorder="1" applyAlignment="1" applyProtection="1">
      <alignment horizontal="center"/>
      <protection hidden="1"/>
    </xf>
    <xf numFmtId="164" fontId="5" fillId="0" borderId="8" xfId="0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44" fontId="0" fillId="0" borderId="0" xfId="2" applyFont="1" applyProtection="1">
      <protection hidden="1"/>
    </xf>
    <xf numFmtId="0" fontId="0" fillId="0" borderId="10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23" fillId="0" borderId="0" xfId="0" applyFont="1" applyFill="1" applyBorder="1" applyAlignment="1" applyProtection="1">
      <protection hidden="1"/>
    </xf>
    <xf numFmtId="44" fontId="0" fillId="0" borderId="0" xfId="2" applyFont="1" applyBorder="1" applyProtection="1">
      <protection hidden="1"/>
    </xf>
    <xf numFmtId="0" fontId="1" fillId="0" borderId="0" xfId="0" applyFont="1" applyFill="1" applyProtection="1">
      <protection hidden="1"/>
    </xf>
    <xf numFmtId="0" fontId="1" fillId="0" borderId="13" xfId="0" applyFont="1" applyFill="1" applyBorder="1" applyProtection="1">
      <protection hidden="1"/>
    </xf>
    <xf numFmtId="0" fontId="0" fillId="0" borderId="46" xfId="0" applyFill="1" applyBorder="1" applyProtection="1">
      <protection hidden="1"/>
    </xf>
    <xf numFmtId="44" fontId="1" fillId="2" borderId="0" xfId="0" applyNumberFormat="1" applyFont="1" applyFill="1" applyBorder="1" applyAlignment="1" applyProtection="1">
      <alignment horizontal="center"/>
    </xf>
    <xf numFmtId="8" fontId="7" fillId="7" borderId="56" xfId="2" applyNumberFormat="1" applyFont="1" applyFill="1" applyBorder="1" applyAlignment="1" applyProtection="1">
      <alignment horizontal="center"/>
      <protection hidden="1"/>
    </xf>
    <xf numFmtId="0" fontId="11" fillId="0" borderId="0" xfId="0" applyFont="1" applyProtection="1"/>
    <xf numFmtId="0" fontId="2" fillId="4" borderId="42" xfId="0" applyFont="1" applyFill="1" applyBorder="1" applyAlignment="1" applyProtection="1">
      <alignment horizontal="left"/>
      <protection locked="0"/>
    </xf>
    <xf numFmtId="0" fontId="0" fillId="4" borderId="34" xfId="0" applyFill="1" applyBorder="1" applyProtection="1">
      <protection locked="0" hidden="1"/>
    </xf>
    <xf numFmtId="0" fontId="0" fillId="0" borderId="14" xfId="0" applyBorder="1" applyAlignment="1">
      <alignment horizontal="center"/>
    </xf>
    <xf numFmtId="0" fontId="2" fillId="4" borderId="21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0" fontId="2" fillId="4" borderId="4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164" fontId="5" fillId="0" borderId="0" xfId="0" applyNumberFormat="1" applyFont="1" applyFill="1" applyBorder="1"/>
    <xf numFmtId="44" fontId="0" fillId="0" borderId="0" xfId="2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44" fontId="1" fillId="0" borderId="0" xfId="0" applyNumberFormat="1" applyFont="1" applyFill="1" applyBorder="1"/>
    <xf numFmtId="0" fontId="1" fillId="0" borderId="0" xfId="0" applyFont="1" applyFill="1" applyBorder="1" applyAlignment="1"/>
    <xf numFmtId="44" fontId="5" fillId="0" borderId="32" xfId="2" applyFont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7" xfId="0" applyBorder="1" applyAlignment="1">
      <alignment horizontal="right"/>
    </xf>
    <xf numFmtId="0" fontId="2" fillId="0" borderId="7" xfId="0" applyFont="1" applyBorder="1" applyAlignment="1" applyProtection="1">
      <alignment horizontal="right"/>
      <protection hidden="1"/>
    </xf>
    <xf numFmtId="44" fontId="5" fillId="0" borderId="0" xfId="2" applyFont="1" applyBorder="1" applyAlignment="1">
      <alignment horizontal="left" vertical="top"/>
    </xf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right"/>
    </xf>
    <xf numFmtId="0" fontId="2" fillId="0" borderId="0" xfId="3"/>
    <xf numFmtId="0" fontId="2" fillId="0" borderId="0" xfId="3" applyBorder="1" applyAlignment="1"/>
    <xf numFmtId="0" fontId="2" fillId="0" borderId="29" xfId="3" applyBorder="1"/>
    <xf numFmtId="0" fontId="2" fillId="0" borderId="30" xfId="3" applyBorder="1" applyAlignment="1"/>
    <xf numFmtId="0" fontId="2" fillId="0" borderId="30" xfId="3" applyBorder="1"/>
    <xf numFmtId="0" fontId="2" fillId="0" borderId="31" xfId="3" applyBorder="1"/>
    <xf numFmtId="0" fontId="2" fillId="0" borderId="7" xfId="3" applyBorder="1"/>
    <xf numFmtId="0" fontId="27" fillId="0" borderId="0" xfId="3" applyFont="1" applyBorder="1" applyAlignment="1"/>
    <xf numFmtId="0" fontId="2" fillId="0" borderId="0" xfId="3" applyBorder="1"/>
    <xf numFmtId="0" fontId="2" fillId="0" borderId="32" xfId="3" applyBorder="1"/>
    <xf numFmtId="0" fontId="1" fillId="11" borderId="0" xfId="3" applyFont="1" applyFill="1" applyBorder="1" applyAlignment="1">
      <alignment horizontal="left"/>
    </xf>
    <xf numFmtId="0" fontId="1" fillId="11" borderId="23" xfId="3" applyFont="1" applyFill="1" applyBorder="1" applyAlignment="1">
      <alignment horizontal="left"/>
    </xf>
    <xf numFmtId="0" fontId="2" fillId="0" borderId="0" xfId="3" applyAlignment="1">
      <alignment horizontal="right"/>
    </xf>
    <xf numFmtId="0" fontId="2" fillId="0" borderId="0" xfId="3" applyBorder="1" applyAlignment="1">
      <alignment horizontal="right"/>
    </xf>
    <xf numFmtId="0" fontId="2" fillId="0" borderId="0" xfId="3" applyBorder="1" applyAlignment="1">
      <alignment horizontal="left"/>
    </xf>
    <xf numFmtId="0" fontId="2" fillId="0" borderId="0" xfId="3" applyAlignment="1">
      <alignment horizontal="left"/>
    </xf>
    <xf numFmtId="8" fontId="2" fillId="0" borderId="0" xfId="3" applyNumberFormat="1" applyBorder="1"/>
    <xf numFmtId="0" fontId="1" fillId="0" borderId="0" xfId="3" applyFont="1" applyAlignment="1"/>
    <xf numFmtId="0" fontId="1" fillId="0" borderId="0" xfId="3" applyFont="1" applyAlignment="1">
      <alignment horizontal="left"/>
    </xf>
    <xf numFmtId="0" fontId="16" fillId="0" borderId="0" xfId="3" applyFont="1" applyBorder="1"/>
    <xf numFmtId="164" fontId="2" fillId="0" borderId="0" xfId="3" applyNumberFormat="1"/>
    <xf numFmtId="0" fontId="27" fillId="0" borderId="0" xfId="3" applyFont="1" applyBorder="1" applyAlignment="1">
      <alignment horizontal="left"/>
    </xf>
    <xf numFmtId="44" fontId="2" fillId="0" borderId="0" xfId="3" applyNumberFormat="1"/>
    <xf numFmtId="0" fontId="2" fillId="0" borderId="0" xfId="3" applyFont="1" applyBorder="1" applyAlignment="1"/>
    <xf numFmtId="44" fontId="2" fillId="0" borderId="0" xfId="3" applyNumberFormat="1" applyBorder="1" applyAlignment="1"/>
    <xf numFmtId="3" fontId="16" fillId="0" borderId="0" xfId="3" applyNumberFormat="1" applyFont="1" applyBorder="1"/>
    <xf numFmtId="0" fontId="2" fillId="0" borderId="5" xfId="3" applyBorder="1"/>
    <xf numFmtId="0" fontId="2" fillId="0" borderId="6" xfId="3" applyBorder="1"/>
    <xf numFmtId="0" fontId="2" fillId="0" borderId="29" xfId="3" applyFont="1" applyBorder="1"/>
    <xf numFmtId="0" fontId="2" fillId="0" borderId="30" xfId="3" applyFont="1" applyBorder="1" applyAlignment="1"/>
    <xf numFmtId="0" fontId="2" fillId="0" borderId="31" xfId="3" applyFont="1" applyBorder="1"/>
    <xf numFmtId="0" fontId="2" fillId="0" borderId="7" xfId="3" applyFont="1" applyBorder="1" applyAlignment="1"/>
    <xf numFmtId="0" fontId="27" fillId="0" borderId="0" xfId="3" applyFont="1" applyBorder="1" applyAlignment="1">
      <alignment horizontal="center"/>
    </xf>
    <xf numFmtId="0" fontId="2" fillId="0" borderId="0" xfId="3" applyFont="1"/>
    <xf numFmtId="0" fontId="2" fillId="0" borderId="7" xfId="3" applyFont="1" applyBorder="1"/>
    <xf numFmtId="167" fontId="2" fillId="3" borderId="0" xfId="2" applyNumberFormat="1" applyFont="1" applyFill="1" applyBorder="1" applyAlignment="1">
      <alignment horizontal="right"/>
    </xf>
    <xf numFmtId="0" fontId="2" fillId="0" borderId="32" xfId="3" applyFont="1" applyBorder="1"/>
    <xf numFmtId="0" fontId="2" fillId="7" borderId="0" xfId="3" applyFont="1" applyFill="1" applyBorder="1" applyAlignment="1"/>
    <xf numFmtId="164" fontId="2" fillId="7" borderId="0" xfId="3" applyNumberFormat="1" applyFont="1" applyFill="1" applyBorder="1" applyAlignment="1" applyProtection="1"/>
    <xf numFmtId="0" fontId="1" fillId="0" borderId="0" xfId="3" applyFont="1" applyBorder="1" applyAlignment="1">
      <alignment horizontal="center"/>
    </xf>
    <xf numFmtId="0" fontId="5" fillId="0" borderId="0" xfId="3" applyFont="1" applyBorder="1"/>
    <xf numFmtId="164" fontId="2" fillId="0" borderId="32" xfId="3" applyNumberFormat="1" applyFont="1" applyBorder="1" applyAlignment="1"/>
    <xf numFmtId="0" fontId="2" fillId="0" borderId="0" xfId="3" applyFont="1" applyBorder="1"/>
    <xf numFmtId="164" fontId="2" fillId="0" borderId="32" xfId="3" applyNumberFormat="1" applyFont="1" applyFill="1" applyBorder="1" applyAlignment="1"/>
    <xf numFmtId="164" fontId="2" fillId="7" borderId="0" xfId="3" applyNumberFormat="1" applyFont="1" applyFill="1" applyBorder="1" applyAlignment="1"/>
    <xf numFmtId="0" fontId="1" fillId="3" borderId="0" xfId="3" applyFont="1" applyFill="1" applyBorder="1" applyAlignment="1">
      <alignment horizontal="center"/>
    </xf>
    <xf numFmtId="0" fontId="2" fillId="0" borderId="0" xfId="3" applyAlignment="1"/>
    <xf numFmtId="44" fontId="1" fillId="3" borderId="0" xfId="3" applyNumberFormat="1" applyFont="1" applyFill="1" applyBorder="1" applyAlignment="1"/>
    <xf numFmtId="164" fontId="2" fillId="0" borderId="33" xfId="3" applyNumberFormat="1" applyFont="1" applyBorder="1" applyAlignment="1"/>
    <xf numFmtId="0" fontId="2" fillId="0" borderId="5" xfId="3" applyFont="1" applyBorder="1"/>
    <xf numFmtId="0" fontId="2" fillId="0" borderId="6" xfId="3" applyFont="1" applyBorder="1" applyAlignment="1"/>
    <xf numFmtId="164" fontId="2" fillId="0" borderId="7" xfId="3" applyNumberFormat="1" applyFont="1" applyBorder="1" applyAlignment="1"/>
    <xf numFmtId="0" fontId="1" fillId="0" borderId="0" xfId="3" applyFont="1"/>
    <xf numFmtId="0" fontId="5" fillId="0" borderId="0" xfId="3" applyFont="1" applyAlignment="1">
      <alignment horizontal="left"/>
    </xf>
    <xf numFmtId="0" fontId="5" fillId="0" borderId="0" xfId="3" applyFont="1"/>
    <xf numFmtId="0" fontId="28" fillId="0" borderId="0" xfId="0" applyFont="1" applyBorder="1" applyAlignment="1">
      <alignment horizontal="center"/>
    </xf>
    <xf numFmtId="0" fontId="17" fillId="0" borderId="0" xfId="0" applyFont="1" applyBorder="1"/>
    <xf numFmtId="0" fontId="2" fillId="4" borderId="19" xfId="0" applyFont="1" applyFill="1" applyBorder="1" applyProtection="1">
      <protection locked="0" hidden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17" fillId="4" borderId="38" xfId="0" applyFont="1" applyFill="1" applyBorder="1" applyProtection="1">
      <protection locked="0"/>
    </xf>
    <xf numFmtId="0" fontId="2" fillId="0" borderId="38" xfId="0" applyFont="1" applyBorder="1"/>
    <xf numFmtId="44" fontId="2" fillId="0" borderId="38" xfId="2" applyFont="1" applyBorder="1"/>
    <xf numFmtId="0" fontId="2" fillId="0" borderId="39" xfId="0" applyFont="1" applyBorder="1"/>
    <xf numFmtId="44" fontId="2" fillId="0" borderId="39" xfId="2" applyFont="1" applyBorder="1"/>
    <xf numFmtId="44" fontId="0" fillId="0" borderId="38" xfId="2" applyFont="1" applyBorder="1"/>
    <xf numFmtId="0" fontId="2" fillId="0" borderId="39" xfId="0" applyFont="1" applyFill="1" applyBorder="1"/>
    <xf numFmtId="44" fontId="0" fillId="0" borderId="39" xfId="2" applyFont="1" applyBorder="1"/>
    <xf numFmtId="44" fontId="2" fillId="0" borderId="0" xfId="0" applyNumberFormat="1" applyFont="1" applyBorder="1"/>
    <xf numFmtId="44" fontId="0" fillId="4" borderId="18" xfId="2" applyFont="1" applyFill="1" applyBorder="1" applyAlignment="1" applyProtection="1">
      <protection locked="0"/>
    </xf>
    <xf numFmtId="6" fontId="0" fillId="0" borderId="0" xfId="0" applyNumberFormat="1" applyProtection="1">
      <protection hidden="1"/>
    </xf>
    <xf numFmtId="44" fontId="0" fillId="4" borderId="62" xfId="2" applyFont="1" applyFill="1" applyBorder="1" applyProtection="1">
      <protection locked="0"/>
    </xf>
    <xf numFmtId="8" fontId="0" fillId="0" borderId="0" xfId="0" applyNumberFormat="1" applyProtection="1"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44" fontId="0" fillId="0" borderId="26" xfId="2" applyFont="1" applyBorder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4" borderId="43" xfId="0" applyFont="1" applyFill="1" applyBorder="1" applyAlignment="1" applyProtection="1">
      <protection locked="0"/>
    </xf>
    <xf numFmtId="0" fontId="2" fillId="4" borderId="44" xfId="0" applyFont="1" applyFill="1" applyBorder="1" applyAlignment="1" applyProtection="1">
      <protection locked="0"/>
    </xf>
    <xf numFmtId="0" fontId="2" fillId="4" borderId="45" xfId="0" applyFont="1" applyFill="1" applyBorder="1" applyAlignment="1" applyProtection="1">
      <protection locked="0"/>
    </xf>
    <xf numFmtId="0" fontId="5" fillId="8" borderId="64" xfId="0" applyFont="1" applyFill="1" applyBorder="1" applyAlignment="1" applyProtection="1">
      <alignment horizontal="center"/>
      <protection locked="0"/>
    </xf>
    <xf numFmtId="0" fontId="2" fillId="4" borderId="65" xfId="0" applyFont="1" applyFill="1" applyBorder="1" applyProtection="1">
      <protection locked="0"/>
    </xf>
    <xf numFmtId="44" fontId="0" fillId="4" borderId="66" xfId="2" applyFont="1" applyFill="1" applyBorder="1" applyProtection="1">
      <protection locked="0"/>
    </xf>
    <xf numFmtId="44" fontId="0" fillId="4" borderId="67" xfId="2" applyFont="1" applyFill="1" applyBorder="1" applyProtection="1">
      <protection locked="0"/>
    </xf>
    <xf numFmtId="44" fontId="0" fillId="0" borderId="30" xfId="2" applyFont="1" applyBorder="1" applyProtection="1">
      <protection hidden="1"/>
    </xf>
    <xf numFmtId="0" fontId="0" fillId="0" borderId="69" xfId="0" applyFill="1" applyBorder="1" applyProtection="1">
      <protection hidden="1"/>
    </xf>
    <xf numFmtId="0" fontId="0" fillId="0" borderId="14" xfId="0" applyFill="1" applyBorder="1" applyProtection="1">
      <protection hidden="1"/>
    </xf>
    <xf numFmtId="0" fontId="5" fillId="8" borderId="23" xfId="0" applyFont="1" applyFill="1" applyBorder="1" applyAlignment="1" applyProtection="1">
      <alignment horizontal="center"/>
      <protection locked="0"/>
    </xf>
    <xf numFmtId="0" fontId="5" fillId="8" borderId="49" xfId="0" applyFont="1" applyFill="1" applyBorder="1" applyAlignment="1" applyProtection="1">
      <alignment horizontal="center"/>
      <protection locked="0"/>
    </xf>
    <xf numFmtId="0" fontId="5" fillId="8" borderId="62" xfId="0" applyFont="1" applyFill="1" applyBorder="1" applyAlignment="1" applyProtection="1">
      <alignment horizontal="center"/>
      <protection locked="0"/>
    </xf>
    <xf numFmtId="44" fontId="15" fillId="4" borderId="71" xfId="2" applyFont="1" applyFill="1" applyBorder="1" applyProtection="1">
      <protection locked="0"/>
    </xf>
    <xf numFmtId="44" fontId="15" fillId="4" borderId="65" xfId="2" applyFont="1" applyFill="1" applyBorder="1" applyProtection="1">
      <protection locked="0"/>
    </xf>
    <xf numFmtId="0" fontId="30" fillId="0" borderId="0" xfId="0" applyFont="1"/>
    <xf numFmtId="0" fontId="31" fillId="0" borderId="0" xfId="0" applyFont="1"/>
    <xf numFmtId="0" fontId="0" fillId="0" borderId="0" xfId="0" applyFill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ill="1" applyBorder="1" applyProtection="1"/>
    <xf numFmtId="0" fontId="4" fillId="0" borderId="0" xfId="0" applyFont="1" applyFill="1" applyBorder="1" applyProtection="1"/>
    <xf numFmtId="0" fontId="0" fillId="0" borderId="14" xfId="0" applyBorder="1" applyProtection="1"/>
    <xf numFmtId="44" fontId="0" fillId="0" borderId="0" xfId="2" applyFont="1" applyProtection="1"/>
    <xf numFmtId="0" fontId="1" fillId="0" borderId="0" xfId="0" applyFont="1" applyFill="1" applyProtection="1"/>
    <xf numFmtId="0" fontId="1" fillId="0" borderId="13" xfId="0" applyFont="1" applyFill="1" applyBorder="1" applyProtection="1"/>
    <xf numFmtId="0" fontId="0" fillId="0" borderId="14" xfId="0" applyFill="1" applyBorder="1" applyProtection="1"/>
    <xf numFmtId="0" fontId="0" fillId="0" borderId="69" xfId="0" applyFill="1" applyBorder="1" applyProtection="1"/>
    <xf numFmtId="44" fontId="2" fillId="0" borderId="47" xfId="2" applyFont="1" applyFill="1" applyBorder="1" applyProtection="1"/>
    <xf numFmtId="44" fontId="2" fillId="0" borderId="35" xfId="2" applyFont="1" applyFill="1" applyBorder="1" applyProtection="1"/>
    <xf numFmtId="44" fontId="15" fillId="9" borderId="18" xfId="2" applyFont="1" applyFill="1" applyBorder="1" applyProtection="1"/>
    <xf numFmtId="0" fontId="0" fillId="0" borderId="46" xfId="0" applyFill="1" applyBorder="1" applyProtection="1"/>
    <xf numFmtId="44" fontId="2" fillId="0" borderId="71" xfId="2" applyFont="1" applyFill="1" applyBorder="1" applyProtection="1"/>
    <xf numFmtId="44" fontId="15" fillId="9" borderId="70" xfId="2" applyFont="1" applyFill="1" applyBorder="1" applyProtection="1"/>
    <xf numFmtId="0" fontId="0" fillId="0" borderId="25" xfId="0" applyFill="1" applyBorder="1" applyProtection="1"/>
    <xf numFmtId="0" fontId="0" fillId="0" borderId="26" xfId="0" applyFill="1" applyBorder="1" applyProtection="1"/>
    <xf numFmtId="0" fontId="0" fillId="0" borderId="26" xfId="0" applyBorder="1" applyProtection="1"/>
    <xf numFmtId="0" fontId="0" fillId="0" borderId="27" xfId="0" applyBorder="1" applyProtection="1"/>
    <xf numFmtId="0" fontId="6" fillId="0" borderId="0" xfId="0" applyFont="1" applyBorder="1" applyAlignment="1" applyProtection="1">
      <protection hidden="1"/>
    </xf>
    <xf numFmtId="0" fontId="5" fillId="8" borderId="66" xfId="0" applyFont="1" applyFill="1" applyBorder="1" applyAlignment="1" applyProtection="1">
      <alignment horizontal="center"/>
      <protection locked="0"/>
    </xf>
    <xf numFmtId="0" fontId="5" fillId="8" borderId="50" xfId="0" applyFont="1" applyFill="1" applyBorder="1" applyAlignment="1" applyProtection="1">
      <alignment horizontal="center"/>
      <protection locked="0"/>
    </xf>
    <xf numFmtId="0" fontId="5" fillId="8" borderId="63" xfId="0" applyFont="1" applyFill="1" applyBorder="1" applyAlignment="1" applyProtection="1">
      <alignment horizontal="center"/>
      <protection locked="0"/>
    </xf>
    <xf numFmtId="44" fontId="15" fillId="4" borderId="77" xfId="2" applyFont="1" applyFill="1" applyBorder="1" applyProtection="1">
      <protection locked="0"/>
    </xf>
    <xf numFmtId="44" fontId="15" fillId="4" borderId="22" xfId="2" applyFont="1" applyFill="1" applyBorder="1" applyProtection="1">
      <protection locked="0"/>
    </xf>
    <xf numFmtId="44" fontId="15" fillId="9" borderId="65" xfId="2" applyFont="1" applyFill="1" applyBorder="1" applyProtection="1"/>
    <xf numFmtId="44" fontId="0" fillId="4" borderId="50" xfId="2" applyFont="1" applyFill="1" applyBorder="1" applyProtection="1">
      <protection locked="0"/>
    </xf>
    <xf numFmtId="0" fontId="2" fillId="0" borderId="0" xfId="0" applyFont="1" applyFill="1" applyBorder="1" applyProtection="1"/>
    <xf numFmtId="44" fontId="2" fillId="0" borderId="66" xfId="2" applyFont="1" applyFill="1" applyBorder="1" applyProtection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168" fontId="2" fillId="13" borderId="0" xfId="3" applyNumberFormat="1" applyFont="1" applyFill="1" applyAlignment="1"/>
    <xf numFmtId="44" fontId="0" fillId="0" borderId="32" xfId="2" applyFont="1" applyBorder="1"/>
    <xf numFmtId="44" fontId="0" fillId="0" borderId="33" xfId="2" applyFont="1" applyBorder="1"/>
    <xf numFmtId="0" fontId="0" fillId="0" borderId="52" xfId="0" applyBorder="1" applyProtection="1">
      <protection hidden="1"/>
    </xf>
    <xf numFmtId="164" fontId="0" fillId="0" borderId="52" xfId="0" applyNumberFormat="1" applyBorder="1" applyProtection="1">
      <protection hidden="1"/>
    </xf>
    <xf numFmtId="0" fontId="1" fillId="0" borderId="51" xfId="0" applyFont="1" applyBorder="1" applyProtection="1">
      <protection hidden="1"/>
    </xf>
    <xf numFmtId="0" fontId="2" fillId="0" borderId="39" xfId="0" applyFont="1" applyBorder="1" applyProtection="1"/>
    <xf numFmtId="0" fontId="17" fillId="0" borderId="39" xfId="0" applyFont="1" applyFill="1" applyBorder="1" applyProtection="1"/>
    <xf numFmtId="44" fontId="9" fillId="0" borderId="39" xfId="2" applyFont="1" applyFill="1" applyBorder="1" applyProtection="1"/>
    <xf numFmtId="44" fontId="2" fillId="4" borderId="39" xfId="2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12" borderId="59" xfId="0" applyFont="1" applyFill="1" applyBorder="1" applyAlignment="1" applyProtection="1">
      <alignment horizontal="center" textRotation="90"/>
      <protection locked="0"/>
    </xf>
    <xf numFmtId="0" fontId="2" fillId="12" borderId="59" xfId="0" quotePrefix="1" applyFont="1" applyFill="1" applyBorder="1" applyAlignment="1" applyProtection="1">
      <alignment horizontal="center" textRotation="90"/>
      <protection locked="0"/>
    </xf>
    <xf numFmtId="6" fontId="31" fillId="0" borderId="0" xfId="0" applyNumberFormat="1" applyFont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5" fillId="8" borderId="35" xfId="0" applyFont="1" applyFill="1" applyBorder="1" applyAlignment="1" applyProtection="1">
      <alignment horizontal="center"/>
      <protection locked="0"/>
    </xf>
    <xf numFmtId="0" fontId="5" fillId="8" borderId="34" xfId="0" applyFont="1" applyFill="1" applyBorder="1" applyAlignment="1" applyProtection="1">
      <alignment horizontal="center"/>
      <protection locked="0"/>
    </xf>
    <xf numFmtId="0" fontId="5" fillId="8" borderId="76" xfId="0" applyFont="1" applyFill="1" applyBorder="1" applyAlignment="1" applyProtection="1">
      <alignment horizontal="center"/>
      <protection locked="0"/>
    </xf>
    <xf numFmtId="0" fontId="26" fillId="8" borderId="8" xfId="0" applyFont="1" applyFill="1" applyBorder="1" applyAlignment="1" applyProtection="1">
      <alignment horizontal="center"/>
      <protection locked="0"/>
    </xf>
    <xf numFmtId="0" fontId="26" fillId="8" borderId="19" xfId="0" applyFont="1" applyFill="1" applyBorder="1" applyAlignment="1" applyProtection="1">
      <alignment horizontal="center"/>
      <protection locked="0"/>
    </xf>
    <xf numFmtId="0" fontId="5" fillId="8" borderId="78" xfId="0" applyFont="1" applyFill="1" applyBorder="1" applyAlignment="1" applyProtection="1">
      <alignment horizontal="center"/>
      <protection locked="0"/>
    </xf>
    <xf numFmtId="0" fontId="5" fillId="8" borderId="79" xfId="0" applyFont="1" applyFill="1" applyBorder="1" applyAlignment="1" applyProtection="1">
      <alignment horizontal="center"/>
      <protection locked="0"/>
    </xf>
    <xf numFmtId="0" fontId="5" fillId="8" borderId="68" xfId="0" applyFont="1" applyFill="1" applyBorder="1" applyAlignment="1" applyProtection="1">
      <alignment horizontal="center"/>
      <protection locked="0"/>
    </xf>
    <xf numFmtId="0" fontId="5" fillId="8" borderId="52" xfId="0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 applyProtection="1">
      <alignment horizontal="center"/>
      <protection locked="0"/>
    </xf>
    <xf numFmtId="0" fontId="5" fillId="8" borderId="80" xfId="0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  <protection locked="0"/>
    </xf>
    <xf numFmtId="8" fontId="1" fillId="2" borderId="24" xfId="0" applyNumberFormat="1" applyFont="1" applyFill="1" applyBorder="1" applyAlignment="1" applyProtection="1">
      <alignment horizontal="center"/>
      <protection hidden="1"/>
    </xf>
    <xf numFmtId="164" fontId="0" fillId="4" borderId="8" xfId="0" applyNumberFormat="1" applyFill="1" applyBorder="1" applyAlignment="1" applyProtection="1">
      <alignment horizontal="right"/>
      <protection locked="0"/>
    </xf>
    <xf numFmtId="164" fontId="2" fillId="4" borderId="8" xfId="0" applyNumberFormat="1" applyFont="1" applyFill="1" applyBorder="1" applyAlignment="1" applyProtection="1">
      <alignment horizontal="right"/>
      <protection locked="0"/>
    </xf>
    <xf numFmtId="0" fontId="5" fillId="0" borderId="17" xfId="0" applyFont="1" applyBorder="1" applyProtection="1">
      <protection hidden="1"/>
    </xf>
    <xf numFmtId="0" fontId="5" fillId="0" borderId="8" xfId="0" applyFont="1" applyBorder="1" applyProtection="1">
      <protection hidden="1"/>
    </xf>
    <xf numFmtId="164" fontId="5" fillId="0" borderId="8" xfId="0" applyNumberFormat="1" applyFont="1" applyBorder="1" applyProtection="1">
      <protection hidden="1"/>
    </xf>
    <xf numFmtId="164" fontId="5" fillId="0" borderId="18" xfId="0" applyNumberFormat="1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Fill="1" applyBorder="1" applyProtection="1">
      <protection hidden="1"/>
    </xf>
    <xf numFmtId="0" fontId="5" fillId="0" borderId="19" xfId="0" applyFont="1" applyBorder="1" applyProtection="1">
      <protection hidden="1"/>
    </xf>
    <xf numFmtId="0" fontId="0" fillId="0" borderId="63" xfId="0" applyBorder="1" applyProtection="1">
      <protection hidden="1"/>
    </xf>
    <xf numFmtId="164" fontId="0" fillId="4" borderId="19" xfId="0" applyNumberFormat="1" applyFill="1" applyBorder="1" applyProtection="1">
      <protection locked="0" hidden="1"/>
    </xf>
    <xf numFmtId="0" fontId="0" fillId="0" borderId="63" xfId="0" applyFill="1" applyBorder="1" applyProtection="1">
      <protection hidden="1"/>
    </xf>
    <xf numFmtId="0" fontId="0" fillId="0" borderId="19" xfId="0" applyBorder="1" applyProtection="1">
      <protection hidden="1"/>
    </xf>
    <xf numFmtId="0" fontId="1" fillId="2" borderId="23" xfId="0" applyFont="1" applyFill="1" applyBorder="1" applyAlignment="1" applyProtection="1">
      <alignment horizontal="center"/>
      <protection hidden="1"/>
    </xf>
    <xf numFmtId="0" fontId="0" fillId="0" borderId="61" xfId="0" applyFill="1" applyBorder="1" applyProtection="1">
      <protection hidden="1"/>
    </xf>
    <xf numFmtId="0" fontId="0" fillId="0" borderId="19" xfId="0" applyFill="1" applyBorder="1" applyProtection="1">
      <protection hidden="1"/>
    </xf>
    <xf numFmtId="0" fontId="26" fillId="8" borderId="50" xfId="0" applyFont="1" applyFill="1" applyBorder="1" applyAlignment="1" applyProtection="1">
      <alignment horizontal="center"/>
      <protection locked="0"/>
    </xf>
    <xf numFmtId="0" fontId="26" fillId="8" borderId="63" xfId="0" applyFont="1" applyFill="1" applyBorder="1" applyAlignment="1" applyProtection="1">
      <alignment horizontal="center"/>
      <protection locked="0"/>
    </xf>
    <xf numFmtId="44" fontId="0" fillId="0" borderId="66" xfId="2" applyFont="1" applyFill="1" applyBorder="1" applyProtection="1">
      <protection hidden="1"/>
    </xf>
    <xf numFmtId="44" fontId="0" fillId="0" borderId="61" xfId="2" applyFont="1" applyFill="1" applyBorder="1" applyProtection="1">
      <protection hidden="1"/>
    </xf>
    <xf numFmtId="44" fontId="0" fillId="0" borderId="50" xfId="2" applyFont="1" applyFill="1" applyBorder="1" applyProtection="1">
      <protection hidden="1"/>
    </xf>
    <xf numFmtId="44" fontId="0" fillId="0" borderId="8" xfId="2" applyFont="1" applyFill="1" applyBorder="1" applyProtection="1">
      <protection hidden="1"/>
    </xf>
    <xf numFmtId="44" fontId="0" fillId="4" borderId="61" xfId="2" applyFont="1" applyFill="1" applyBorder="1" applyProtection="1">
      <protection locked="0"/>
    </xf>
    <xf numFmtId="0" fontId="0" fillId="0" borderId="66" xfId="0" applyFill="1" applyBorder="1" applyProtection="1">
      <protection hidden="1"/>
    </xf>
    <xf numFmtId="0" fontId="2" fillId="0" borderId="8" xfId="0" applyFont="1" applyFill="1" applyBorder="1" applyProtection="1">
      <protection hidden="1"/>
    </xf>
    <xf numFmtId="0" fontId="2" fillId="0" borderId="66" xfId="0" applyFont="1" applyFill="1" applyBorder="1" applyProtection="1">
      <protection hidden="1"/>
    </xf>
    <xf numFmtId="0" fontId="5" fillId="0" borderId="85" xfId="0" applyFont="1" applyFill="1" applyBorder="1" applyAlignment="1">
      <alignment vertical="top"/>
    </xf>
    <xf numFmtId="0" fontId="5" fillId="0" borderId="86" xfId="0" applyFont="1" applyFill="1" applyBorder="1" applyAlignment="1">
      <alignment horizontal="center" vertical="top"/>
    </xf>
    <xf numFmtId="0" fontId="5" fillId="0" borderId="87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1" fillId="0" borderId="50" xfId="0" applyFont="1" applyFill="1" applyBorder="1" applyProtection="1">
      <protection hidden="1"/>
    </xf>
    <xf numFmtId="0" fontId="1" fillId="0" borderId="90" xfId="0" applyFont="1" applyFill="1" applyBorder="1" applyProtection="1"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60" xfId="0" applyFont="1" applyBorder="1" applyProtection="1">
      <protection hidden="1"/>
    </xf>
    <xf numFmtId="0" fontId="1" fillId="0" borderId="52" xfId="0" applyFont="1" applyBorder="1" applyProtection="1">
      <protection hidden="1"/>
    </xf>
    <xf numFmtId="44" fontId="0" fillId="0" borderId="48" xfId="2" applyFont="1" applyBorder="1" applyProtection="1">
      <protection hidden="1"/>
    </xf>
    <xf numFmtId="0" fontId="0" fillId="0" borderId="48" xfId="0" applyBorder="1"/>
    <xf numFmtId="0" fontId="2" fillId="0" borderId="92" xfId="0" applyFont="1" applyBorder="1" applyAlignment="1" applyProtection="1">
      <alignment horizontal="center" vertical="top"/>
    </xf>
    <xf numFmtId="0" fontId="2" fillId="0" borderId="86" xfId="0" applyFont="1" applyBorder="1" applyAlignment="1" applyProtection="1">
      <alignment horizontal="center" vertical="top"/>
    </xf>
    <xf numFmtId="0" fontId="2" fillId="0" borderId="89" xfId="0" applyFont="1" applyBorder="1" applyAlignment="1" applyProtection="1">
      <alignment horizontal="center" vertical="top"/>
    </xf>
    <xf numFmtId="0" fontId="2" fillId="0" borderId="93" xfId="0" applyFont="1" applyFill="1" applyBorder="1" applyProtection="1"/>
    <xf numFmtId="0" fontId="2" fillId="0" borderId="41" xfId="0" applyFont="1" applyFill="1" applyBorder="1" applyProtection="1"/>
    <xf numFmtId="0" fontId="0" fillId="0" borderId="66" xfId="0" applyFill="1" applyBorder="1" applyProtection="1"/>
    <xf numFmtId="0" fontId="0" fillId="0" borderId="8" xfId="0" applyFill="1" applyBorder="1" applyProtection="1"/>
    <xf numFmtId="0" fontId="0" fillId="0" borderId="19" xfId="0" applyFill="1" applyBorder="1" applyProtection="1"/>
    <xf numFmtId="0" fontId="2" fillId="0" borderId="66" xfId="0" applyFont="1" applyFill="1" applyBorder="1" applyProtection="1"/>
    <xf numFmtId="164" fontId="5" fillId="0" borderId="8" xfId="0" applyNumberFormat="1" applyFont="1" applyBorder="1"/>
    <xf numFmtId="164" fontId="0" fillId="4" borderId="8" xfId="0" applyNumberFormat="1" applyFill="1" applyBorder="1" applyProtection="1">
      <protection locked="0"/>
    </xf>
    <xf numFmtId="164" fontId="2" fillId="4" borderId="8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1" fillId="0" borderId="8" xfId="0" applyNumberFormat="1" applyFont="1" applyBorder="1"/>
    <xf numFmtId="0" fontId="0" fillId="0" borderId="8" xfId="0" applyBorder="1"/>
    <xf numFmtId="164" fontId="0" fillId="0" borderId="8" xfId="0" applyNumberFormat="1" applyBorder="1" applyProtection="1"/>
    <xf numFmtId="0" fontId="1" fillId="0" borderId="8" xfId="0" applyFont="1" applyBorder="1" applyAlignment="1"/>
    <xf numFmtId="164" fontId="0" fillId="0" borderId="8" xfId="0" applyNumberFormat="1" applyFill="1" applyBorder="1" applyProtection="1"/>
    <xf numFmtId="164" fontId="17" fillId="4" borderId="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2" fillId="0" borderId="8" xfId="0" applyFont="1" applyBorder="1"/>
    <xf numFmtId="14" fontId="5" fillId="0" borderId="8" xfId="0" applyNumberFormat="1" applyFont="1" applyBorder="1" applyAlignment="1" applyProtection="1">
      <protection locked="0"/>
    </xf>
    <xf numFmtId="44" fontId="5" fillId="0" borderId="8" xfId="2" applyFont="1" applyBorder="1" applyProtection="1">
      <protection locked="0"/>
    </xf>
    <xf numFmtId="14" fontId="2" fillId="4" borderId="8" xfId="0" applyNumberFormat="1" applyFont="1" applyFill="1" applyBorder="1" applyAlignment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Fill="1" applyBorder="1"/>
    <xf numFmtId="0" fontId="2" fillId="4" borderId="8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8" fontId="7" fillId="7" borderId="56" xfId="2" applyNumberFormat="1" applyFont="1" applyFill="1" applyBorder="1" applyAlignment="1" applyProtection="1">
      <alignment horizontal="center"/>
    </xf>
    <xf numFmtId="0" fontId="5" fillId="0" borderId="8" xfId="0" applyFont="1" applyBorder="1" applyAlignment="1">
      <alignment horizontal="right"/>
    </xf>
    <xf numFmtId="164" fontId="0" fillId="0" borderId="8" xfId="0" applyNumberFormat="1" applyFill="1" applyBorder="1" applyAlignment="1" applyProtection="1">
      <alignment horizontal="right"/>
    </xf>
    <xf numFmtId="0" fontId="0" fillId="0" borderId="8" xfId="0" applyBorder="1" applyAlignment="1">
      <alignment horizontal="right"/>
    </xf>
    <xf numFmtId="164" fontId="2" fillId="0" borderId="8" xfId="0" applyNumberFormat="1" applyFont="1" applyFill="1" applyBorder="1" applyAlignment="1" applyProtection="1">
      <alignment horizontal="right"/>
    </xf>
    <xf numFmtId="164" fontId="2" fillId="0" borderId="8" xfId="0" quotePrefix="1" applyNumberFormat="1" applyFont="1" applyFill="1" applyBorder="1" applyProtection="1"/>
    <xf numFmtId="0" fontId="2" fillId="4" borderId="8" xfId="0" applyFon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7" fillId="0" borderId="57" xfId="0" applyFont="1" applyFill="1" applyBorder="1" applyAlignment="1" applyProtection="1">
      <alignment horizontal="center"/>
      <protection hidden="1"/>
    </xf>
    <xf numFmtId="0" fontId="2" fillId="7" borderId="8" xfId="3" applyFont="1" applyFill="1" applyBorder="1" applyAlignment="1"/>
    <xf numFmtId="44" fontId="2" fillId="7" borderId="8" xfId="2" applyFont="1" applyFill="1" applyBorder="1" applyAlignment="1"/>
    <xf numFmtId="44" fontId="2" fillId="7" borderId="8" xfId="2" applyFont="1" applyFill="1" applyBorder="1" applyAlignment="1" applyProtection="1"/>
    <xf numFmtId="44" fontId="0" fillId="0" borderId="8" xfId="2" applyFont="1" applyBorder="1"/>
    <xf numFmtId="0" fontId="2" fillId="0" borderId="8" xfId="3" applyFont="1" applyBorder="1" applyProtection="1"/>
    <xf numFmtId="44" fontId="2" fillId="0" borderId="8" xfId="2" applyFont="1" applyBorder="1" applyProtection="1"/>
    <xf numFmtId="44" fontId="2" fillId="4" borderId="8" xfId="2" applyFont="1" applyFill="1" applyBorder="1" applyProtection="1">
      <protection locked="0"/>
    </xf>
    <xf numFmtId="0" fontId="5" fillId="4" borderId="8" xfId="3" applyFont="1" applyFill="1" applyBorder="1" applyProtection="1">
      <protection locked="0"/>
    </xf>
    <xf numFmtId="44" fontId="5" fillId="4" borderId="8" xfId="2" applyFont="1" applyFill="1" applyBorder="1" applyProtection="1">
      <protection locked="0"/>
    </xf>
    <xf numFmtId="0" fontId="2" fillId="4" borderId="8" xfId="3" applyFont="1" applyFill="1" applyBorder="1" applyProtection="1">
      <protection locked="0"/>
    </xf>
    <xf numFmtId="44" fontId="2" fillId="0" borderId="8" xfId="2" applyNumberFormat="1" applyFont="1" applyBorder="1" applyProtection="1"/>
    <xf numFmtId="0" fontId="1" fillId="0" borderId="8" xfId="0" applyFont="1" applyBorder="1" applyProtection="1"/>
    <xf numFmtId="0" fontId="7" fillId="0" borderId="8" xfId="3" applyFont="1" applyBorder="1"/>
    <xf numFmtId="8" fontId="0" fillId="4" borderId="18" xfId="2" applyNumberFormat="1" applyFont="1" applyFill="1" applyBorder="1" applyAlignment="1" applyProtection="1">
      <protection locked="0"/>
    </xf>
    <xf numFmtId="0" fontId="2" fillId="4" borderId="94" xfId="0" applyFont="1" applyFill="1" applyBorder="1" applyAlignment="1" applyProtection="1">
      <protection locked="0"/>
    </xf>
    <xf numFmtId="0" fontId="2" fillId="4" borderId="47" xfId="0" applyFont="1" applyFill="1" applyBorder="1" applyAlignment="1" applyProtection="1">
      <protection locked="0"/>
    </xf>
    <xf numFmtId="44" fontId="7" fillId="0" borderId="80" xfId="0" applyNumberFormat="1" applyFont="1" applyBorder="1" applyProtection="1"/>
    <xf numFmtId="44" fontId="0" fillId="0" borderId="15" xfId="2" applyFont="1" applyBorder="1" applyProtection="1"/>
    <xf numFmtId="44" fontId="0" fillId="0" borderId="17" xfId="2" applyFont="1" applyBorder="1" applyProtection="1"/>
    <xf numFmtId="0" fontId="7" fillId="0" borderId="22" xfId="0" applyFont="1" applyBorder="1" applyAlignment="1" applyProtection="1">
      <alignment horizontal="left"/>
    </xf>
    <xf numFmtId="0" fontId="7" fillId="0" borderId="95" xfId="0" applyFont="1" applyBorder="1" applyAlignment="1" applyProtection="1">
      <alignment horizontal="left"/>
    </xf>
    <xf numFmtId="44" fontId="0" fillId="0" borderId="80" xfId="2" applyFont="1" applyBorder="1" applyProtection="1"/>
    <xf numFmtId="44" fontId="7" fillId="0" borderId="15" xfId="2" applyFont="1" applyBorder="1" applyProtection="1"/>
    <xf numFmtId="0" fontId="0" fillId="4" borderId="44" xfId="0" applyFill="1" applyBorder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164" fontId="1" fillId="11" borderId="24" xfId="3" applyNumberFormat="1" applyFont="1" applyFill="1" applyBorder="1" applyAlignment="1">
      <alignment horizontal="right"/>
    </xf>
    <xf numFmtId="44" fontId="1" fillId="11" borderId="0" xfId="3" applyNumberFormat="1" applyFont="1" applyFill="1" applyBorder="1" applyAlignment="1">
      <alignment horizontal="right"/>
    </xf>
    <xf numFmtId="14" fontId="2" fillId="0" borderId="0" xfId="3" applyNumberForma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1" fillId="0" borderId="0" xfId="3" applyFont="1" applyBorder="1" applyAlignment="1">
      <alignment horizontal="center"/>
    </xf>
    <xf numFmtId="44" fontId="1" fillId="11" borderId="24" xfId="3" applyNumberFormat="1" applyFont="1" applyFill="1" applyBorder="1" applyAlignment="1">
      <alignment horizontal="right"/>
    </xf>
    <xf numFmtId="168" fontId="2" fillId="13" borderId="0" xfId="3" applyNumberFormat="1" applyFont="1" applyFill="1" applyAlignment="1">
      <alignment horizontal="right"/>
    </xf>
    <xf numFmtId="0" fontId="1" fillId="0" borderId="0" xfId="3" applyFont="1" applyBorder="1" applyAlignment="1">
      <alignment horizontal="left"/>
    </xf>
    <xf numFmtId="167" fontId="2" fillId="3" borderId="0" xfId="2" applyNumberFormat="1" applyFont="1" applyFill="1" applyBorder="1" applyAlignment="1">
      <alignment horizontal="right"/>
    </xf>
    <xf numFmtId="44" fontId="1" fillId="0" borderId="9" xfId="2" applyFont="1" applyBorder="1" applyAlignment="1">
      <alignment horizontal="right"/>
    </xf>
    <xf numFmtId="44" fontId="1" fillId="0" borderId="1" xfId="2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1" fillId="0" borderId="30" xfId="3" applyFont="1" applyBorder="1" applyAlignment="1">
      <alignment horizontal="center"/>
    </xf>
    <xf numFmtId="164" fontId="2" fillId="4" borderId="8" xfId="0" applyNumberFormat="1" applyFont="1" applyFill="1" applyBorder="1" applyAlignment="1" applyProtection="1">
      <alignment horizontal="right"/>
      <protection locked="0"/>
    </xf>
    <xf numFmtId="164" fontId="0" fillId="4" borderId="8" xfId="0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2" fillId="4" borderId="8" xfId="0" quotePrefix="1" applyNumberFormat="1" applyFont="1" applyFill="1" applyBorder="1" applyAlignment="1" applyProtection="1">
      <alignment horizontal="right"/>
      <protection locked="0"/>
    </xf>
    <xf numFmtId="44" fontId="2" fillId="4" borderId="8" xfId="2" quotePrefix="1" applyFont="1" applyFill="1" applyBorder="1" applyAlignment="1" applyProtection="1">
      <alignment horizontal="right"/>
      <protection locked="0"/>
    </xf>
    <xf numFmtId="44" fontId="2" fillId="4" borderId="8" xfId="2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right"/>
      <protection hidden="1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8" fontId="1" fillId="2" borderId="24" xfId="0" applyNumberFormat="1" applyFont="1" applyFill="1" applyBorder="1" applyAlignment="1" applyProtection="1">
      <alignment horizontal="center"/>
      <protection hidden="1"/>
    </xf>
    <xf numFmtId="8" fontId="1" fillId="2" borderId="0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/>
      <protection hidden="1"/>
    </xf>
    <xf numFmtId="0" fontId="7" fillId="7" borderId="57" xfId="0" applyFont="1" applyFill="1" applyBorder="1" applyAlignment="1" applyProtection="1">
      <alignment horizontal="center"/>
      <protection hidden="1"/>
    </xf>
    <xf numFmtId="0" fontId="7" fillId="7" borderId="58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4" borderId="8" xfId="0" applyNumberFormat="1" applyFill="1" applyBorder="1" applyAlignment="1" applyProtection="1">
      <alignment horizontal="center"/>
      <protection locked="0"/>
    </xf>
    <xf numFmtId="164" fontId="2" fillId="4" borderId="8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7" fillId="7" borderId="56" xfId="0" applyFont="1" applyFill="1" applyBorder="1" applyAlignment="1" applyProtection="1">
      <alignment horizontal="left"/>
      <protection hidden="1"/>
    </xf>
    <xf numFmtId="0" fontId="0" fillId="0" borderId="3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7" fillId="7" borderId="81" xfId="0" applyFont="1" applyFill="1" applyBorder="1" applyAlignment="1" applyProtection="1">
      <alignment horizontal="center"/>
      <protection hidden="1"/>
    </xf>
    <xf numFmtId="0" fontId="0" fillId="0" borderId="6" xfId="0" applyBorder="1" applyAlignment="1">
      <alignment horizontal="left"/>
    </xf>
    <xf numFmtId="0" fontId="0" fillId="0" borderId="16" xfId="0" applyBorder="1" applyAlignment="1" applyProtection="1">
      <alignment horizontal="left"/>
    </xf>
    <xf numFmtId="0" fontId="0" fillId="0" borderId="96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97" xfId="0" applyBorder="1" applyAlignment="1" applyProtection="1">
      <alignment horizontal="left"/>
    </xf>
    <xf numFmtId="44" fontId="1" fillId="9" borderId="39" xfId="2" applyFont="1" applyFill="1" applyBorder="1" applyAlignment="1" applyProtection="1">
      <alignment horizontal="center" vertical="center"/>
    </xf>
    <xf numFmtId="44" fontId="1" fillId="9" borderId="0" xfId="2" applyFont="1" applyFill="1" applyBorder="1" applyAlignment="1" applyProtection="1">
      <alignment horizontal="center" vertical="center"/>
    </xf>
    <xf numFmtId="0" fontId="1" fillId="9" borderId="39" xfId="0" applyFont="1" applyFill="1" applyBorder="1" applyAlignment="1" applyProtection="1">
      <alignment horizontal="left" vertical="center"/>
    </xf>
    <xf numFmtId="0" fontId="1" fillId="9" borderId="0" xfId="0" applyFont="1" applyFill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/>
    </xf>
    <xf numFmtId="0" fontId="7" fillId="0" borderId="96" xfId="0" applyFont="1" applyBorder="1" applyAlignment="1" applyProtection="1">
      <alignment horizontal="left"/>
    </xf>
    <xf numFmtId="0" fontId="7" fillId="0" borderId="22" xfId="0" applyFont="1" applyBorder="1" applyAlignment="1" applyProtection="1">
      <alignment horizontal="left"/>
    </xf>
    <xf numFmtId="0" fontId="7" fillId="0" borderId="95" xfId="0" applyFont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95" xfId="0" applyBorder="1" applyAlignment="1" applyProtection="1">
      <alignment horizontal="left"/>
    </xf>
    <xf numFmtId="0" fontId="1" fillId="0" borderId="48" xfId="0" applyFont="1" applyFill="1" applyBorder="1" applyAlignment="1" applyProtection="1">
      <alignment horizontal="left" vertical="top"/>
    </xf>
    <xf numFmtId="0" fontId="1" fillId="4" borderId="72" xfId="0" applyFont="1" applyFill="1" applyBorder="1" applyAlignment="1" applyProtection="1">
      <alignment horizontal="center" vertical="center"/>
      <protection locked="0"/>
    </xf>
    <xf numFmtId="0" fontId="1" fillId="4" borderId="73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4" borderId="74" xfId="0" applyFont="1" applyFill="1" applyBorder="1" applyAlignment="1" applyProtection="1">
      <alignment horizontal="center" vertical="center"/>
      <protection locked="0"/>
    </xf>
    <xf numFmtId="0" fontId="1" fillId="4" borderId="75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left" vertical="center"/>
    </xf>
    <xf numFmtId="0" fontId="1" fillId="0" borderId="9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50" xfId="0" applyFont="1" applyFill="1" applyBorder="1" applyAlignment="1" applyProtection="1">
      <alignment horizontal="left" vertical="center"/>
    </xf>
    <xf numFmtId="0" fontId="1" fillId="0" borderId="83" xfId="0" applyFont="1" applyBorder="1" applyAlignment="1" applyProtection="1">
      <alignment horizontal="center" vertical="top"/>
    </xf>
    <xf numFmtId="0" fontId="1" fillId="0" borderId="46" xfId="0" applyFont="1" applyBorder="1" applyAlignment="1" applyProtection="1">
      <alignment horizontal="center" vertical="top"/>
    </xf>
    <xf numFmtId="0" fontId="1" fillId="0" borderId="35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left"/>
      <protection hidden="1"/>
    </xf>
    <xf numFmtId="0" fontId="2" fillId="12" borderId="59" xfId="0" applyFont="1" applyFill="1" applyBorder="1" applyAlignment="1" applyProtection="1">
      <alignment horizontal="center" textRotation="90"/>
      <protection locked="0"/>
    </xf>
    <xf numFmtId="0" fontId="1" fillId="0" borderId="51" xfId="0" applyFont="1" applyBorder="1" applyAlignment="1" applyProtection="1">
      <alignment horizontal="center"/>
      <protection hidden="1"/>
    </xf>
    <xf numFmtId="0" fontId="1" fillId="0" borderId="52" xfId="0" applyFont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90" xfId="0" applyFont="1" applyBorder="1" applyAlignment="1" applyProtection="1">
      <alignment horizontal="center"/>
      <protection hidden="1"/>
    </xf>
    <xf numFmtId="0" fontId="5" fillId="0" borderId="85" xfId="0" applyFont="1" applyBorder="1" applyAlignment="1">
      <alignment horizontal="center" vertical="top"/>
    </xf>
    <xf numFmtId="0" fontId="5" fillId="0" borderId="89" xfId="0" applyFont="1" applyBorder="1" applyAlignment="1">
      <alignment horizontal="center" vertical="top"/>
    </xf>
    <xf numFmtId="0" fontId="5" fillId="0" borderId="87" xfId="0" applyFont="1" applyBorder="1" applyAlignment="1">
      <alignment horizontal="center" vertical="top"/>
    </xf>
    <xf numFmtId="0" fontId="1" fillId="0" borderId="8" xfId="0" applyFont="1" applyFill="1" applyBorder="1" applyAlignment="1" applyProtection="1">
      <alignment horizontal="left" vertical="center"/>
      <protection hidden="1"/>
    </xf>
    <xf numFmtId="0" fontId="1" fillId="0" borderId="82" xfId="0" applyFont="1" applyFill="1" applyBorder="1" applyAlignment="1" applyProtection="1">
      <alignment horizontal="left" vertical="center"/>
      <protection hidden="1"/>
    </xf>
    <xf numFmtId="0" fontId="1" fillId="0" borderId="70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44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2" fillId="0" borderId="0" xfId="0" applyFont="1" applyAlignment="1">
      <alignment horizontal="center" vertical="center" wrapText="1"/>
    </xf>
    <xf numFmtId="0" fontId="2" fillId="12" borderId="59" xfId="0" quotePrefix="1" applyFont="1" applyFill="1" applyBorder="1" applyAlignment="1" applyProtection="1">
      <alignment horizontal="center" textRotation="90"/>
      <protection locked="0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2" xfId="0" applyFont="1" applyBorder="1" applyAlignment="1" applyProtection="1">
      <alignment horizontal="left"/>
      <protection hidden="1"/>
    </xf>
    <xf numFmtId="0" fontId="1" fillId="0" borderId="49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center"/>
      <protection hidden="1"/>
    </xf>
    <xf numFmtId="44" fontId="0" fillId="0" borderId="0" xfId="0" applyNumberFormat="1" applyAlignment="1" applyProtection="1">
      <protection hidden="1"/>
    </xf>
    <xf numFmtId="0" fontId="20" fillId="0" borderId="0" xfId="0" applyFont="1" applyAlignment="1">
      <alignment horizontal="right"/>
    </xf>
    <xf numFmtId="0" fontId="0" fillId="0" borderId="0" xfId="0" applyAlignment="1" applyProtection="1">
      <alignment horizontal="center"/>
      <protection hidden="1"/>
    </xf>
    <xf numFmtId="44" fontId="18" fillId="0" borderId="0" xfId="2" applyFont="1" applyAlignment="1">
      <alignment horizontal="center"/>
    </xf>
    <xf numFmtId="44" fontId="7" fillId="0" borderId="0" xfId="0" applyNumberFormat="1" applyFont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23" xfId="0" applyFont="1" applyFill="1" applyBorder="1" applyAlignment="1" applyProtection="1">
      <alignment horizontal="left"/>
      <protection hidden="1"/>
    </xf>
    <xf numFmtId="0" fontId="1" fillId="0" borderId="51" xfId="0" applyFont="1" applyBorder="1" applyAlignment="1" applyProtection="1">
      <alignment horizontal="left"/>
      <protection hidden="1"/>
    </xf>
    <xf numFmtId="0" fontId="1" fillId="0" borderId="53" xfId="0" applyFont="1" applyBorder="1" applyAlignment="1" applyProtection="1">
      <alignment horizontal="center"/>
      <protection hidden="1"/>
    </xf>
    <xf numFmtId="0" fontId="1" fillId="0" borderId="54" xfId="0" applyFont="1" applyBorder="1" applyAlignment="1" applyProtection="1">
      <alignment horizontal="center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44" fontId="7" fillId="0" borderId="0" xfId="0" applyNumberFormat="1" applyFont="1" applyBorder="1" applyAlignment="1">
      <alignment horizontal="center"/>
    </xf>
    <xf numFmtId="44" fontId="0" fillId="0" borderId="0" xfId="0" applyNumberFormat="1" applyAlignment="1" applyProtection="1">
      <alignment horizontal="center" vertical="top"/>
    </xf>
    <xf numFmtId="4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8" xfId="0" applyFont="1" applyFill="1" applyBorder="1" applyProtection="1">
      <protection locked="0"/>
    </xf>
    <xf numFmtId="164" fontId="1" fillId="11" borderId="0" xfId="3" applyNumberFormat="1" applyFont="1" applyFill="1" applyBorder="1" applyAlignment="1">
      <alignment horizontal="right"/>
    </xf>
  </cellXfs>
  <cellStyles count="4">
    <cellStyle name="Prozent" xfId="1" builtinId="5"/>
    <cellStyle name="Standard" xfId="0" builtinId="0"/>
    <cellStyle name="Standard 2" xfId="3"/>
    <cellStyle name="Währung" xfId="2" builtinId="4"/>
  </cellStyles>
  <dxfs count="2">
    <dxf>
      <fill>
        <patternFill>
          <bgColor rgb="FF92D050"/>
        </patternFill>
      </fill>
    </dxf>
    <dxf>
      <font>
        <color auto="1"/>
      </font>
      <fill>
        <patternFill patternType="solid">
          <bgColor rgb="FFFFC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Einnahmen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Überblick!$K$27:$K$32</c:f>
              <c:strCache>
                <c:ptCount val="6"/>
                <c:pt idx="0">
                  <c:v>Beitrag Teilnehmer</c:v>
                </c:pt>
                <c:pt idx="1">
                  <c:v>Zuschüsse</c:v>
                </c:pt>
                <c:pt idx="2">
                  <c:v>Abrechnung Betreuer</c:v>
                </c:pt>
                <c:pt idx="3">
                  <c:v>Vorwochenende</c:v>
                </c:pt>
                <c:pt idx="4">
                  <c:v>Verbindlichk. Jugend</c:v>
                </c:pt>
                <c:pt idx="5">
                  <c:v>Sonstiges</c:v>
                </c:pt>
              </c:strCache>
            </c:strRef>
          </c:cat>
          <c:val>
            <c:numRef>
              <c:f>Überblick!$L$27:$L$32</c:f>
              <c:numCache>
                <c:formatCode>_("€"* #,##0.00_);_("€"* \(#,##0.00\);_("€"*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D-4379-816D-8952E4F6F8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Ausgaben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Überblick!$K$37:$K$43</c:f>
              <c:strCache>
                <c:ptCount val="7"/>
                <c:pt idx="0">
                  <c:v>Material</c:v>
                </c:pt>
                <c:pt idx="1">
                  <c:v>Zeltplatz</c:v>
                </c:pt>
                <c:pt idx="2">
                  <c:v>Lebensmittel</c:v>
                </c:pt>
                <c:pt idx="3">
                  <c:v>Bus/Benzin/Eintritt</c:v>
                </c:pt>
                <c:pt idx="4">
                  <c:v>Getränke</c:v>
                </c:pt>
                <c:pt idx="5">
                  <c:v>Sonstiges</c:v>
                </c:pt>
                <c:pt idx="6">
                  <c:v>Vorwochenende</c:v>
                </c:pt>
              </c:strCache>
            </c:strRef>
          </c:cat>
          <c:val>
            <c:numRef>
              <c:f>Überblick!$L$37:$L$43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2-4AFD-B7AA-6CB048CDEA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361949</xdr:colOff>
      <xdr:row>2</xdr:row>
      <xdr:rowOff>171449</xdr:rowOff>
    </xdr:from>
    <xdr:to>
      <xdr:col>18</xdr:col>
      <xdr:colOff>761999</xdr:colOff>
      <xdr:row>15</xdr:row>
      <xdr:rowOff>0</xdr:rowOff>
    </xdr:to>
    <xdr:sp macro="" textlink="">
      <xdr:nvSpPr>
        <xdr:cNvPr id="2" name="Textfeld 1"/>
        <xdr:cNvSpPr txBox="1"/>
      </xdr:nvSpPr>
      <xdr:spPr>
        <a:xfrm>
          <a:off x="8801099" y="495299"/>
          <a:ext cx="4238625" cy="1971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/>
            <a:t>Anmerkungen:</a:t>
          </a:r>
        </a:p>
        <a:p>
          <a:endParaRPr lang="de-DE" sz="500"/>
        </a:p>
        <a:p>
          <a:pPr marL="171450" indent="-171450">
            <a:buFont typeface="Arial" pitchFamily="34" charset="0"/>
            <a:buChar char="•"/>
          </a:pPr>
          <a:r>
            <a:rPr lang="de-DE" sz="1100" b="1" baseline="0"/>
            <a:t>Excel-Sheet: </a:t>
          </a:r>
          <a:br>
            <a:rPr lang="de-DE" sz="1100" b="1" baseline="0"/>
          </a:br>
          <a:r>
            <a:rPr lang="de-DE" sz="1100" b="0" baseline="0"/>
            <a:t>nur die gelben Zellen dürfen bearbeitet werden!</a:t>
          </a:r>
        </a:p>
        <a:p>
          <a:pPr marL="171450" indent="-171450">
            <a:buFont typeface="Arial" pitchFamily="34" charset="0"/>
            <a:buChar char="•"/>
          </a:pPr>
          <a:r>
            <a:rPr lang="de-DE" sz="1100" b="1" baseline="0"/>
            <a:t>Erfassung von Rechnungen und Quittungen:</a:t>
          </a:r>
          <a:r>
            <a:rPr lang="de-DE" sz="1100" baseline="0"/>
            <a:t> </a:t>
          </a:r>
          <a:br>
            <a:rPr lang="de-DE" sz="1100" baseline="0"/>
          </a:br>
          <a:r>
            <a:rPr lang="de-DE" sz="1100" baseline="0"/>
            <a:t>jede Rechnung oder Quittung ist bei Bank oder Kasse einzuordnen und entsprechend zu beschriften sowie optimaler Weise einzukleben</a:t>
          </a:r>
        </a:p>
        <a:p>
          <a:pPr marL="171450" indent="-171450">
            <a:buFont typeface="Arial" pitchFamily="34" charset="0"/>
            <a:buChar char="•"/>
          </a:pPr>
          <a:r>
            <a:rPr lang="de-DE" sz="1100" b="1" baseline="0"/>
            <a:t>Kassenbuch:</a:t>
          </a:r>
          <a:r>
            <a:rPr lang="de-DE" sz="1100" baseline="0"/>
            <a:t> </a:t>
          </a:r>
          <a:br>
            <a:rPr lang="de-DE" sz="1100" baseline="0"/>
          </a:br>
          <a:r>
            <a:rPr lang="de-DE" sz="1100" baseline="0"/>
            <a:t>in jeder physischen Kasse liegt ein Zettel/Buch, in dem immer ein Geldeingang oder Geldausgang erfasst wird</a:t>
          </a:r>
        </a:p>
      </xdr:txBody>
    </xdr:sp>
    <xdr:clientData/>
  </xdr:twoCellAnchor>
  <xdr:twoCellAnchor>
    <xdr:from>
      <xdr:col>13</xdr:col>
      <xdr:colOff>371475</xdr:colOff>
      <xdr:row>16</xdr:row>
      <xdr:rowOff>0</xdr:rowOff>
    </xdr:from>
    <xdr:to>
      <xdr:col>19</xdr:col>
      <xdr:colOff>0</xdr:colOff>
      <xdr:row>29</xdr:row>
      <xdr:rowOff>85725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371475</xdr:colOff>
      <xdr:row>30</xdr:row>
      <xdr:rowOff>85725</xdr:rowOff>
    </xdr:from>
    <xdr:to>
      <xdr:col>18</xdr:col>
      <xdr:colOff>761999</xdr:colOff>
      <xdr:row>44</xdr:row>
      <xdr:rowOff>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40</xdr:row>
      <xdr:rowOff>171449</xdr:rowOff>
    </xdr:from>
    <xdr:to>
      <xdr:col>18</xdr:col>
      <xdr:colOff>9525</xdr:colOff>
      <xdr:row>61</xdr:row>
      <xdr:rowOff>152400</xdr:rowOff>
    </xdr:to>
    <xdr:sp macro="" textlink="">
      <xdr:nvSpPr>
        <xdr:cNvPr id="2" name="Textfeld 1"/>
        <xdr:cNvSpPr txBox="1"/>
      </xdr:nvSpPr>
      <xdr:spPr>
        <a:xfrm>
          <a:off x="10391775" y="6391274"/>
          <a:ext cx="2409825" cy="3448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/>
            <a:t>Info:</a:t>
          </a:r>
        </a:p>
        <a:p>
          <a:endParaRPr lang="de-DE" sz="1100"/>
        </a:p>
        <a:p>
          <a:pPr marL="171450" indent="-171450">
            <a:buFont typeface="Arial" pitchFamily="34" charset="0"/>
            <a:buChar char="•"/>
          </a:pPr>
          <a:r>
            <a:rPr lang="de-DE" sz="1100"/>
            <a:t>alle Bereiche kommen auf eine getrennte Rechnung</a:t>
          </a:r>
        </a:p>
        <a:p>
          <a:pPr marL="171450" indent="-171450">
            <a:buFont typeface="Arial" pitchFamily="34" charset="0"/>
            <a:buChar char="•"/>
          </a:pPr>
          <a:endParaRPr lang="de-DE" sz="1100"/>
        </a:p>
        <a:p>
          <a:pPr marL="171450" indent="-171450">
            <a:buFont typeface="Arial" pitchFamily="34" charset="0"/>
            <a:buChar char="•"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Auszahlungen von Bargeld beim Kiosk an Gruppenkinder ist zu erfassen</a:t>
          </a:r>
        </a:p>
        <a:p>
          <a:pPr marL="171450" indent="-171450">
            <a:buFont typeface="Arial" pitchFamily="34" charset="0"/>
            <a:buChar char="•"/>
          </a:pP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itchFamily="34" charset="0"/>
            <a:buChar char="•"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Beschriftung der Rechnungen mit </a:t>
          </a:r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K_ _ _</a:t>
          </a:r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</a:p>
        <a:p>
          <a:pPr marL="171450" indent="-171450">
            <a:buFont typeface="Arial" pitchFamily="34" charset="0"/>
            <a:buChar char="•"/>
          </a:pPr>
          <a:endParaRPr lang="de-DE" sz="1100"/>
        </a:p>
        <a:p>
          <a:pPr marL="171450" indent="-171450">
            <a:buFont typeface="Arial" pitchFamily="34" charset="0"/>
            <a:buChar char="•"/>
          </a:pPr>
          <a:r>
            <a:rPr lang="de-DE" sz="1100" b="1">
              <a:solidFill>
                <a:srgbClr val="FF0000"/>
              </a:solidFill>
            </a:rPr>
            <a:t>WICHTIG:</a:t>
          </a:r>
          <a:r>
            <a:rPr lang="de-DE" sz="1100" baseline="0">
              <a:solidFill>
                <a:srgbClr val="FF0000"/>
              </a:solidFill>
            </a:rPr>
            <a:t> </a:t>
          </a:r>
          <a:br>
            <a:rPr lang="de-DE" sz="1100" baseline="0">
              <a:solidFill>
                <a:srgbClr val="FF0000"/>
              </a:solidFill>
            </a:rPr>
          </a:br>
          <a:r>
            <a:rPr lang="de-DE" sz="1100" baseline="0">
              <a:solidFill>
                <a:srgbClr val="FF0000"/>
              </a:solidFill>
            </a:rPr>
            <a:t>Bei Privatvorlagen den Betrag entweder Bar begleichen und die Rechnung bei Kasse </a:t>
          </a:r>
          <a:r>
            <a:rPr lang="de-DE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eintragen oder den Betrag im Prepaid Konto notieren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und die Rechnung mit "XYZ verrechnet" kennzeichnen.</a:t>
          </a:r>
          <a:endParaRPr lang="de-DE" sz="110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171450" indent="-171450">
            <a:buFont typeface="Arial" pitchFamily="34" charset="0"/>
            <a:buChar char="•"/>
          </a:pPr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74</xdr:row>
      <xdr:rowOff>0</xdr:rowOff>
    </xdr:from>
    <xdr:to>
      <xdr:col>10</xdr:col>
      <xdr:colOff>1</xdr:colOff>
      <xdr:row>97</xdr:row>
      <xdr:rowOff>152399</xdr:rowOff>
    </xdr:to>
    <xdr:sp macro="" textlink="">
      <xdr:nvSpPr>
        <xdr:cNvPr id="2" name="Textfeld 1"/>
        <xdr:cNvSpPr txBox="1"/>
      </xdr:nvSpPr>
      <xdr:spPr>
        <a:xfrm>
          <a:off x="5715001" y="12049125"/>
          <a:ext cx="2324100" cy="3876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/>
            <a:t>Info:</a:t>
          </a:r>
        </a:p>
        <a:p>
          <a:endParaRPr lang="de-DE" sz="1100"/>
        </a:p>
        <a:p>
          <a:pPr marL="171450" indent="-171450">
            <a:buFont typeface="Arial" pitchFamily="34" charset="0"/>
            <a:buChar char="•"/>
          </a:pPr>
          <a:r>
            <a:rPr lang="de-DE" sz="1100"/>
            <a:t>alle</a:t>
          </a:r>
          <a:r>
            <a:rPr lang="de-DE" sz="1100" baseline="0"/>
            <a:t> Bereiche kommen auf eine getrennte Rechnung </a:t>
          </a:r>
        </a:p>
        <a:p>
          <a:pPr marL="171450" indent="-171450">
            <a:buFont typeface="Arial" pitchFamily="34" charset="0"/>
            <a:buChar char="•"/>
          </a:pPr>
          <a:endParaRPr lang="de-DE" sz="1100" baseline="0"/>
        </a:p>
        <a:p>
          <a:pPr marL="171450" indent="-171450">
            <a:buFont typeface="Arial" pitchFamily="34" charset="0"/>
            <a:buChar char="•"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Beschreibung der Rechnungen aufgrund von besonderem Inhalt (z.B. Schwimmbad, Zelte, Apotheke etc. oder auf Basis der entsprechenden Kategorie</a:t>
          </a:r>
        </a:p>
        <a:p>
          <a:pPr marL="171450" indent="-171450">
            <a:buFont typeface="Arial" pitchFamily="34" charset="0"/>
            <a:buChar char="•"/>
          </a:pP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itchFamily="34" charset="0"/>
            <a:buChar char="•"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Beschriftung der Rechnungen mit </a:t>
          </a:r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B_ _ _</a:t>
          </a:r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itchFamily="34" charset="0"/>
            <a:buChar char="•"/>
          </a:pPr>
          <a:endParaRPr lang="de-DE" sz="1100" baseline="0"/>
        </a:p>
        <a:p>
          <a:pPr marL="171450" marR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itchFamily="34" charset="0"/>
            <a:buChar char="•"/>
            <a:tabLst/>
            <a:defRPr/>
          </a:pPr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WICHTIG:</a:t>
          </a:r>
          <a:r>
            <a:rPr lang="de-D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de-D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Bei Privatvorlagen den Betrag entweder Bar begleichen und die Rechnung bei Kasse eintragen oder den Betrag im Prepaid Konto notieren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und die Rechnung mit "XYZ verrechnet" kennzeichnen.</a:t>
          </a:r>
        </a:p>
      </xdr:txBody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47625</xdr:colOff>
      <xdr:row>184</xdr:row>
      <xdr:rowOff>9525</xdr:rowOff>
    </xdr:to>
    <xdr:pic>
      <xdr:nvPicPr>
        <xdr:cNvPr id="3" name="Grafik 2" descr="https://finanzportal.fiducia.de/p02pepe/resource/xhtml-filler?rzbk=0580&amp;rzid=XC&amp;style=bvr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498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47625</xdr:colOff>
      <xdr:row>184</xdr:row>
      <xdr:rowOff>9525</xdr:rowOff>
    </xdr:to>
    <xdr:pic>
      <xdr:nvPicPr>
        <xdr:cNvPr id="4" name="Grafik 3" descr="https://finanzportal.fiducia.de/p02pepe/resource/xhtml-filler?rzbk=0580&amp;rzid=XC&amp;style=bvr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96322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47625</xdr:colOff>
      <xdr:row>184</xdr:row>
      <xdr:rowOff>9525</xdr:rowOff>
    </xdr:to>
    <xdr:pic>
      <xdr:nvPicPr>
        <xdr:cNvPr id="5" name="Grafik 4" descr="https://finanzportal.fiducia.de/p02pepe/resource/xhtml-filler?rzbk=0580&amp;rzid=XC&amp;style=bvr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07657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47625</xdr:colOff>
      <xdr:row>184</xdr:row>
      <xdr:rowOff>9525</xdr:rowOff>
    </xdr:to>
    <xdr:pic>
      <xdr:nvPicPr>
        <xdr:cNvPr id="6" name="Grafik 5" descr="https://finanzportal.fiducia.de/p02pepe/resource/xhtml-filler?rzbk=0580&amp;rzid=XC&amp;style=bvr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18992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47625</xdr:colOff>
      <xdr:row>184</xdr:row>
      <xdr:rowOff>9525</xdr:rowOff>
    </xdr:to>
    <xdr:pic>
      <xdr:nvPicPr>
        <xdr:cNvPr id="7" name="Grafik 6" descr="https://finanzportal.fiducia.de/p02pepe/resource/xhtml-filler?rzbk=0580&amp;rzid=XC&amp;style=bvr2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30327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39</xdr:row>
      <xdr:rowOff>0</xdr:rowOff>
    </xdr:from>
    <xdr:to>
      <xdr:col>17</xdr:col>
      <xdr:colOff>0</xdr:colOff>
      <xdr:row>57</xdr:row>
      <xdr:rowOff>0</xdr:rowOff>
    </xdr:to>
    <xdr:sp macro="" textlink="">
      <xdr:nvSpPr>
        <xdr:cNvPr id="2" name="Textfeld 1"/>
        <xdr:cNvSpPr txBox="1"/>
      </xdr:nvSpPr>
      <xdr:spPr>
        <a:xfrm>
          <a:off x="8734425" y="6105525"/>
          <a:ext cx="2466975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/>
            <a:t>Info:</a:t>
          </a:r>
        </a:p>
        <a:p>
          <a:endParaRPr lang="de-DE" sz="1100"/>
        </a:p>
        <a:p>
          <a:pPr marL="171450" indent="-171450">
            <a:buFont typeface="Arial" pitchFamily="34" charset="0"/>
            <a:buChar char="•"/>
          </a:pPr>
          <a:r>
            <a:rPr lang="de-DE" sz="1100"/>
            <a:t>...</a:t>
          </a:r>
          <a:endParaRPr lang="de-DE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51"/>
  <sheetViews>
    <sheetView showGridLines="0" tabSelected="1" workbookViewId="0">
      <selection activeCell="F31" sqref="F31"/>
    </sheetView>
  </sheetViews>
  <sheetFormatPr baseColWidth="10" defaultColWidth="11.42578125" defaultRowHeight="12.75" x14ac:dyDescent="0.2"/>
  <cols>
    <col min="1" max="2" width="5.7109375" style="321" customWidth="1"/>
    <col min="3" max="3" width="17.28515625" style="321" customWidth="1"/>
    <col min="4" max="4" width="11.85546875" style="321" customWidth="1"/>
    <col min="5" max="5" width="5.7109375" style="321" customWidth="1"/>
    <col min="6" max="6" width="14.5703125" style="321" bestFit="1" customWidth="1"/>
    <col min="7" max="7" width="11.85546875" style="321" bestFit="1" customWidth="1"/>
    <col min="8" max="10" width="5.7109375" style="321" customWidth="1"/>
    <col min="11" max="11" width="18.5703125" style="321" bestFit="1" customWidth="1"/>
    <col min="12" max="12" width="12.42578125" style="321" bestFit="1" customWidth="1"/>
    <col min="13" max="13" width="5.7109375" style="321" customWidth="1"/>
    <col min="14" max="14" width="11.42578125" style="321"/>
    <col min="15" max="15" width="11.85546875" style="321" bestFit="1" customWidth="1"/>
    <col min="16" max="16384" width="11.42578125" style="321"/>
  </cols>
  <sheetData>
    <row r="1" spans="2:15" ht="12.75" customHeight="1" x14ac:dyDescent="0.2">
      <c r="B1" s="609" t="s">
        <v>168</v>
      </c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2:15" ht="12.75" customHeight="1" x14ac:dyDescent="0.2"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</row>
    <row r="3" spans="2:15" ht="13.5" thickBot="1" x14ac:dyDescent="0.25">
      <c r="C3" s="322"/>
      <c r="D3" s="322"/>
      <c r="E3" s="322"/>
      <c r="F3" s="322"/>
      <c r="G3" s="322"/>
    </row>
    <row r="4" spans="2:15" x14ac:dyDescent="0.2">
      <c r="B4" s="323"/>
      <c r="C4" s="324"/>
      <c r="D4" s="324"/>
      <c r="E4" s="324"/>
      <c r="F4" s="324"/>
      <c r="G4" s="324"/>
      <c r="H4" s="325"/>
      <c r="I4" s="325"/>
      <c r="J4" s="325"/>
      <c r="K4" s="610"/>
      <c r="L4" s="610"/>
      <c r="M4" s="326"/>
    </row>
    <row r="5" spans="2:15" ht="15" x14ac:dyDescent="0.25">
      <c r="B5" s="327"/>
      <c r="C5" s="328" t="s">
        <v>102</v>
      </c>
      <c r="E5" s="328"/>
      <c r="F5" s="329"/>
      <c r="H5" s="328" t="s">
        <v>13</v>
      </c>
      <c r="I5" s="328"/>
      <c r="J5" s="328"/>
      <c r="N5" s="327"/>
    </row>
    <row r="6" spans="2:15" ht="12.75" customHeight="1" x14ac:dyDescent="0.2">
      <c r="B6" s="327"/>
      <c r="F6" s="329"/>
      <c r="H6" s="329"/>
      <c r="I6" s="329"/>
      <c r="J6" s="329"/>
      <c r="M6" s="330"/>
    </row>
    <row r="7" spans="2:15" ht="12.75" customHeight="1" x14ac:dyDescent="0.2">
      <c r="B7" s="327"/>
      <c r="C7" s="331" t="s">
        <v>103</v>
      </c>
      <c r="D7" s="332"/>
      <c r="E7" s="598">
        <f>L16+L7</f>
        <v>0</v>
      </c>
      <c r="F7" s="599"/>
      <c r="H7" s="600">
        <v>42370</v>
      </c>
      <c r="I7" s="600"/>
      <c r="J7" s="605" t="s">
        <v>17</v>
      </c>
      <c r="K7" s="605"/>
      <c r="L7" s="192">
        <v>0</v>
      </c>
      <c r="M7" s="330"/>
    </row>
    <row r="8" spans="2:15" x14ac:dyDescent="0.2">
      <c r="B8" s="327"/>
      <c r="E8" s="333"/>
      <c r="F8" s="334"/>
      <c r="H8" s="335"/>
      <c r="I8" s="336"/>
      <c r="J8" s="605" t="s">
        <v>23</v>
      </c>
      <c r="K8" s="605"/>
      <c r="L8" s="337">
        <f>Vorwochenende!E56</f>
        <v>0</v>
      </c>
      <c r="M8" s="330"/>
    </row>
    <row r="9" spans="2:15" ht="12.75" customHeight="1" x14ac:dyDescent="0.2">
      <c r="B9" s="327"/>
      <c r="C9" s="338" t="s">
        <v>99</v>
      </c>
      <c r="D9" s="338"/>
      <c r="E9" s="606">
        <f>L25</f>
        <v>0</v>
      </c>
      <c r="F9" s="606"/>
      <c r="H9" s="335"/>
      <c r="I9" s="336"/>
      <c r="J9" s="605" t="s">
        <v>21</v>
      </c>
      <c r="K9" s="605"/>
      <c r="L9" s="337">
        <f>Bank!J100</f>
        <v>0</v>
      </c>
      <c r="M9" s="330"/>
    </row>
    <row r="10" spans="2:15" ht="12.75" customHeight="1" x14ac:dyDescent="0.2">
      <c r="B10" s="327"/>
      <c r="C10" s="339" t="s">
        <v>98</v>
      </c>
      <c r="D10" s="339"/>
      <c r="E10" s="604">
        <f>L35</f>
        <v>0</v>
      </c>
      <c r="F10" s="604"/>
      <c r="H10" s="335"/>
      <c r="I10" s="336"/>
      <c r="J10" s="340"/>
      <c r="L10" s="86"/>
      <c r="M10" s="330"/>
    </row>
    <row r="11" spans="2:15" ht="12.75" customHeight="1" x14ac:dyDescent="0.2">
      <c r="B11" s="327"/>
      <c r="E11" s="333"/>
      <c r="F11" s="334"/>
      <c r="H11" s="600">
        <f ca="1">TODAY()</f>
        <v>42553</v>
      </c>
      <c r="I11" s="600"/>
      <c r="J11" s="601" t="s">
        <v>18</v>
      </c>
      <c r="K11" s="601"/>
      <c r="L11" s="223">
        <f>L7+L8+L9</f>
        <v>0</v>
      </c>
      <c r="M11" s="330"/>
    </row>
    <row r="12" spans="2:15" ht="12.75" customHeight="1" x14ac:dyDescent="0.2">
      <c r="B12" s="327"/>
      <c r="C12" s="331" t="s">
        <v>104</v>
      </c>
      <c r="D12" s="332"/>
      <c r="E12" s="603">
        <f>L20+L11</f>
        <v>0</v>
      </c>
      <c r="F12" s="599"/>
      <c r="H12" s="335"/>
      <c r="I12" s="336"/>
      <c r="J12" s="322"/>
      <c r="L12" s="84"/>
      <c r="M12" s="330"/>
    </row>
    <row r="13" spans="2:15" ht="12.75" customHeight="1" x14ac:dyDescent="0.2">
      <c r="B13" s="327"/>
      <c r="E13" s="333"/>
      <c r="F13" s="334"/>
      <c r="H13" s="335"/>
      <c r="I13" s="336"/>
      <c r="J13" s="329"/>
      <c r="L13" s="329"/>
      <c r="M13" s="330"/>
      <c r="O13" s="341"/>
    </row>
    <row r="14" spans="2:15" ht="12.75" customHeight="1" x14ac:dyDescent="0.25">
      <c r="B14" s="327"/>
      <c r="C14" s="339" t="s">
        <v>31</v>
      </c>
      <c r="D14" s="339"/>
      <c r="E14" s="606">
        <f>C35</f>
        <v>29536.5</v>
      </c>
      <c r="F14" s="606"/>
      <c r="H14" s="342" t="s">
        <v>10</v>
      </c>
      <c r="I14" s="336"/>
      <c r="J14" s="328"/>
      <c r="L14" s="328"/>
      <c r="M14" s="330"/>
      <c r="O14" s="343"/>
    </row>
    <row r="15" spans="2:15" ht="12.75" customHeight="1" x14ac:dyDescent="0.2">
      <c r="B15" s="327"/>
      <c r="C15" s="339" t="s">
        <v>32</v>
      </c>
      <c r="D15" s="339"/>
      <c r="E15" s="604">
        <f>F35</f>
        <v>28100</v>
      </c>
      <c r="F15" s="604"/>
      <c r="H15" s="335"/>
      <c r="I15" s="336"/>
      <c r="J15" s="344"/>
      <c r="L15" s="345"/>
      <c r="M15" s="330"/>
    </row>
    <row r="16" spans="2:15" ht="12.75" customHeight="1" x14ac:dyDescent="0.2">
      <c r="B16" s="327"/>
      <c r="E16" s="333"/>
      <c r="F16" s="334"/>
      <c r="H16" s="600">
        <v>42370</v>
      </c>
      <c r="I16" s="600"/>
      <c r="J16" s="605" t="s">
        <v>19</v>
      </c>
      <c r="K16" s="605"/>
      <c r="L16" s="193">
        <v>0</v>
      </c>
      <c r="M16" s="330"/>
    </row>
    <row r="17" spans="2:16" ht="12.75" customHeight="1" x14ac:dyDescent="0.2">
      <c r="B17" s="327"/>
      <c r="C17" s="331" t="s">
        <v>167</v>
      </c>
      <c r="D17" s="332"/>
      <c r="E17" s="598">
        <f>E12+E14-E15-E16</f>
        <v>1436.5</v>
      </c>
      <c r="F17" s="723"/>
      <c r="H17" s="335"/>
      <c r="I17" s="336"/>
      <c r="J17" s="605" t="s">
        <v>22</v>
      </c>
      <c r="K17" s="605"/>
      <c r="L17" s="87">
        <f>Vorwochenende!E34</f>
        <v>0</v>
      </c>
      <c r="M17" s="330"/>
    </row>
    <row r="18" spans="2:16" ht="12.75" customHeight="1" x14ac:dyDescent="0.2">
      <c r="B18" s="327"/>
      <c r="H18" s="335"/>
      <c r="I18" s="336"/>
      <c r="J18" s="605" t="s">
        <v>24</v>
      </c>
      <c r="K18" s="605"/>
      <c r="L18" s="87">
        <f>Kasse!M42</f>
        <v>0</v>
      </c>
      <c r="M18" s="330"/>
    </row>
    <row r="19" spans="2:16" ht="12" customHeight="1" x14ac:dyDescent="0.2">
      <c r="B19" s="327"/>
      <c r="E19" s="333"/>
      <c r="F19" s="334"/>
      <c r="H19" s="335"/>
      <c r="I19" s="336"/>
      <c r="J19" s="346"/>
      <c r="L19" s="86"/>
      <c r="M19" s="330"/>
    </row>
    <row r="20" spans="2:16" ht="12.75" customHeight="1" x14ac:dyDescent="0.2">
      <c r="B20" s="327"/>
      <c r="E20" s="333"/>
      <c r="F20" s="334"/>
      <c r="H20" s="600">
        <f ca="1">TODAY()</f>
        <v>42553</v>
      </c>
      <c r="I20" s="600"/>
      <c r="J20" s="601" t="s">
        <v>20</v>
      </c>
      <c r="K20" s="601"/>
      <c r="L20" s="223">
        <f>L16+L17+L18</f>
        <v>0</v>
      </c>
      <c r="M20" s="330"/>
    </row>
    <row r="21" spans="2:16" ht="13.5" thickBot="1" x14ac:dyDescent="0.25">
      <c r="B21" s="347"/>
      <c r="C21" s="348"/>
      <c r="D21" s="348"/>
      <c r="E21" s="348"/>
      <c r="F21" s="329"/>
      <c r="I21" s="329"/>
      <c r="J21" s="329"/>
      <c r="M21" s="330"/>
      <c r="O21" s="224"/>
      <c r="P21" s="6"/>
    </row>
    <row r="22" spans="2:16" x14ac:dyDescent="0.2">
      <c r="F22" s="325"/>
      <c r="G22" s="325"/>
      <c r="H22" s="325"/>
      <c r="I22" s="325"/>
      <c r="J22" s="325"/>
      <c r="K22" s="325"/>
      <c r="L22" s="325"/>
      <c r="M22" s="325"/>
    </row>
    <row r="23" spans="2:16" ht="13.5" thickBot="1" x14ac:dyDescent="0.25"/>
    <row r="24" spans="2:16" x14ac:dyDescent="0.2">
      <c r="B24" s="323"/>
      <c r="C24" s="325"/>
      <c r="D24" s="325"/>
      <c r="E24" s="325"/>
      <c r="F24" s="325"/>
      <c r="G24" s="325"/>
      <c r="H24" s="326"/>
      <c r="J24" s="349"/>
      <c r="K24" s="350"/>
      <c r="L24" s="350"/>
      <c r="M24" s="351"/>
      <c r="N24" s="352"/>
    </row>
    <row r="25" spans="2:16" ht="15" x14ac:dyDescent="0.25">
      <c r="B25" s="327"/>
      <c r="C25" s="342" t="s">
        <v>29</v>
      </c>
      <c r="D25" s="353"/>
      <c r="E25" s="353"/>
      <c r="F25" s="353"/>
      <c r="G25" s="353"/>
      <c r="H25" s="330"/>
      <c r="I25" s="354" t="s">
        <v>15</v>
      </c>
      <c r="J25" s="355"/>
      <c r="K25" s="328" t="s">
        <v>99</v>
      </c>
      <c r="L25" s="356">
        <f>Kasse!E41+Bank!E99+Vorwochenende!L54+Vorwochenende!P32</f>
        <v>0</v>
      </c>
      <c r="M25" s="357"/>
      <c r="N25" s="327"/>
    </row>
    <row r="26" spans="2:16" x14ac:dyDescent="0.2">
      <c r="B26" s="327"/>
      <c r="C26" s="329"/>
      <c r="D26" s="329"/>
      <c r="E26" s="329"/>
      <c r="F26" s="329"/>
      <c r="G26" s="329"/>
      <c r="H26" s="330"/>
      <c r="J26" s="355"/>
      <c r="K26" s="358"/>
      <c r="L26" s="359"/>
      <c r="M26" s="357"/>
      <c r="N26" s="327"/>
    </row>
    <row r="27" spans="2:16" x14ac:dyDescent="0.2">
      <c r="B27" s="327"/>
      <c r="C27" s="602" t="s">
        <v>31</v>
      </c>
      <c r="D27" s="602"/>
      <c r="E27" s="360"/>
      <c r="F27" s="602" t="s">
        <v>32</v>
      </c>
      <c r="G27" s="602"/>
      <c r="H27" s="330"/>
      <c r="J27" s="355"/>
      <c r="K27" s="572" t="s">
        <v>105</v>
      </c>
      <c r="L27" s="573">
        <f>Bank!F97</f>
        <v>0</v>
      </c>
      <c r="M27" s="357"/>
      <c r="N27" s="327"/>
    </row>
    <row r="28" spans="2:16" x14ac:dyDescent="0.2">
      <c r="B28" s="327"/>
      <c r="H28" s="330"/>
      <c r="J28" s="355"/>
      <c r="K28" s="572" t="s">
        <v>1</v>
      </c>
      <c r="L28" s="574">
        <f>Bank!N52</f>
        <v>0</v>
      </c>
      <c r="M28" s="357"/>
      <c r="N28" s="327"/>
    </row>
    <row r="29" spans="2:16" x14ac:dyDescent="0.2">
      <c r="B29" s="327"/>
      <c r="C29" s="584" t="s">
        <v>12</v>
      </c>
      <c r="D29" s="584" t="s">
        <v>3</v>
      </c>
      <c r="E29" s="361"/>
      <c r="F29" s="584" t="s">
        <v>12</v>
      </c>
      <c r="G29" s="584" t="s">
        <v>3</v>
      </c>
      <c r="H29" s="330"/>
      <c r="J29" s="355"/>
      <c r="K29" s="572" t="s">
        <v>106</v>
      </c>
      <c r="L29" s="574">
        <f>Kasse!I39+Bank!J72</f>
        <v>0</v>
      </c>
      <c r="M29" s="362"/>
      <c r="N29" s="327"/>
    </row>
    <row r="30" spans="2:16" x14ac:dyDescent="0.2">
      <c r="B30" s="327"/>
      <c r="C30" s="576" t="s">
        <v>43</v>
      </c>
      <c r="D30" s="582">
        <f>Kalkulation!F58+Kalkulation!F66</f>
        <v>18740</v>
      </c>
      <c r="E30" s="363"/>
      <c r="F30" s="576" t="s">
        <v>107</v>
      </c>
      <c r="G30" s="577">
        <f>Kalkulation!F3</f>
        <v>28100</v>
      </c>
      <c r="H30" s="330"/>
      <c r="J30" s="355"/>
      <c r="K30" s="572" t="s">
        <v>46</v>
      </c>
      <c r="L30" s="573">
        <f>Vorwochenende!P32+Vorwochenende!L54</f>
        <v>0</v>
      </c>
      <c r="M30" s="362"/>
      <c r="N30" s="327"/>
    </row>
    <row r="31" spans="2:16" x14ac:dyDescent="0.2">
      <c r="B31" s="327"/>
      <c r="C31" s="576" t="s">
        <v>1</v>
      </c>
      <c r="D31" s="582">
        <f>Kalkulation!F75</f>
        <v>9130</v>
      </c>
      <c r="E31" s="363"/>
      <c r="F31" s="222"/>
      <c r="G31" s="578"/>
      <c r="H31" s="330"/>
      <c r="J31" s="355"/>
      <c r="K31" s="572" t="s">
        <v>108</v>
      </c>
      <c r="L31" s="575"/>
      <c r="M31" s="364"/>
      <c r="N31" s="327"/>
    </row>
    <row r="32" spans="2:16" x14ac:dyDescent="0.2">
      <c r="B32" s="327"/>
      <c r="C32" s="576" t="s">
        <v>166</v>
      </c>
      <c r="D32" s="577">
        <f>Kalkulation!F90</f>
        <v>1666.5</v>
      </c>
      <c r="E32" s="363"/>
      <c r="F32" s="222"/>
      <c r="G32" s="578"/>
      <c r="H32" s="330"/>
      <c r="J32" s="355"/>
      <c r="K32" s="572" t="s">
        <v>2</v>
      </c>
      <c r="L32" s="573">
        <f>Kasse!M17+Kasse!M39+Bank!N27+Bank!N72</f>
        <v>0</v>
      </c>
      <c r="M32" s="364"/>
      <c r="N32" s="327"/>
    </row>
    <row r="33" spans="2:14" x14ac:dyDescent="0.2">
      <c r="B33" s="327"/>
      <c r="C33" s="581"/>
      <c r="D33" s="229"/>
      <c r="E33" s="329"/>
      <c r="F33" s="579"/>
      <c r="G33" s="580"/>
      <c r="H33" s="330"/>
      <c r="J33" s="355"/>
      <c r="K33" s="358"/>
      <c r="L33" s="365"/>
      <c r="M33" s="362"/>
      <c r="N33" s="327"/>
    </row>
    <row r="34" spans="2:14" x14ac:dyDescent="0.2">
      <c r="B34" s="327"/>
      <c r="C34" s="581"/>
      <c r="D34" s="229"/>
      <c r="E34" s="329"/>
      <c r="F34" s="581"/>
      <c r="G34" s="578"/>
      <c r="H34" s="330"/>
      <c r="J34" s="355"/>
      <c r="M34" s="362"/>
      <c r="N34" s="327"/>
    </row>
    <row r="35" spans="2:14" ht="15" x14ac:dyDescent="0.25">
      <c r="B35" s="327"/>
      <c r="C35" s="607">
        <f>SUM(D30:D34)</f>
        <v>29536.5</v>
      </c>
      <c r="D35" s="608"/>
      <c r="E35" s="84"/>
      <c r="F35" s="607">
        <f>SUM(G30:G34)</f>
        <v>28100</v>
      </c>
      <c r="G35" s="608"/>
      <c r="H35" s="330"/>
      <c r="J35" s="355"/>
      <c r="K35" s="328" t="s">
        <v>98</v>
      </c>
      <c r="L35" s="462">
        <f>Kasse!E201+Bank!E184+Vorwochenende!H32+Vorwochenende!H54</f>
        <v>0</v>
      </c>
      <c r="M35" s="362"/>
      <c r="N35" s="327"/>
    </row>
    <row r="36" spans="2:14" x14ac:dyDescent="0.2">
      <c r="B36" s="327"/>
      <c r="H36" s="330"/>
      <c r="J36" s="355"/>
      <c r="K36" s="358"/>
      <c r="L36" s="365"/>
      <c r="M36" s="357"/>
      <c r="N36" s="327"/>
    </row>
    <row r="37" spans="2:14" x14ac:dyDescent="0.2">
      <c r="B37" s="327"/>
      <c r="C37" s="366" t="s">
        <v>72</v>
      </c>
      <c r="D37" s="368">
        <f>E12+C35-F35</f>
        <v>1436.5</v>
      </c>
      <c r="F37" s="366" t="s">
        <v>73</v>
      </c>
      <c r="G37" s="89">
        <f>L11+L20-L7-L16+C35-F35</f>
        <v>1436.5</v>
      </c>
      <c r="H37" s="330"/>
      <c r="J37" s="355"/>
      <c r="K37" s="572" t="s">
        <v>7</v>
      </c>
      <c r="L37" s="575">
        <f>Kasse!I199+Bank!I182</f>
        <v>0</v>
      </c>
      <c r="M37" s="362"/>
      <c r="N37" s="327"/>
    </row>
    <row r="38" spans="2:14" x14ac:dyDescent="0.2">
      <c r="B38" s="327"/>
      <c r="E38" s="367"/>
      <c r="H38" s="330"/>
      <c r="J38" s="355"/>
      <c r="K38" s="572" t="s">
        <v>61</v>
      </c>
      <c r="L38" s="575"/>
      <c r="M38" s="362"/>
      <c r="N38" s="327"/>
    </row>
    <row r="39" spans="2:14" x14ac:dyDescent="0.2">
      <c r="B39" s="327"/>
      <c r="H39" s="330"/>
      <c r="J39" s="355"/>
      <c r="K39" s="572" t="s">
        <v>4</v>
      </c>
      <c r="L39" s="573">
        <f>Kasse!H199+Bank!F182</f>
        <v>0</v>
      </c>
      <c r="M39" s="362"/>
      <c r="N39" s="327"/>
    </row>
    <row r="40" spans="2:14" x14ac:dyDescent="0.2">
      <c r="B40" s="327"/>
      <c r="H40" s="330"/>
      <c r="J40" s="355"/>
      <c r="K40" s="572" t="s">
        <v>52</v>
      </c>
      <c r="L40" s="575">
        <f>Kasse!L199+Bank!J182</f>
        <v>0</v>
      </c>
      <c r="M40" s="362"/>
      <c r="N40" s="327"/>
    </row>
    <row r="41" spans="2:14" x14ac:dyDescent="0.2">
      <c r="B41" s="327"/>
      <c r="H41" s="330"/>
      <c r="J41" s="355"/>
      <c r="K41" s="572" t="s">
        <v>6</v>
      </c>
      <c r="L41" s="573">
        <f>Kasse!E199+Bank!E182</f>
        <v>0</v>
      </c>
      <c r="M41" s="362"/>
      <c r="N41" s="327"/>
    </row>
    <row r="42" spans="2:14" x14ac:dyDescent="0.2">
      <c r="B42" s="327"/>
      <c r="H42" s="330"/>
      <c r="J42" s="355"/>
      <c r="K42" s="572" t="s">
        <v>2</v>
      </c>
      <c r="L42" s="573">
        <f>Kasse!M199+Bank!M182</f>
        <v>0</v>
      </c>
      <c r="M42" s="362"/>
      <c r="N42" s="327"/>
    </row>
    <row r="43" spans="2:14" x14ac:dyDescent="0.2">
      <c r="B43" s="327"/>
      <c r="H43" s="330"/>
      <c r="J43" s="355"/>
      <c r="K43" s="572" t="s">
        <v>46</v>
      </c>
      <c r="L43" s="575">
        <f>Vorwochenende!H32+Vorwochenende!H54</f>
        <v>0</v>
      </c>
      <c r="M43" s="362"/>
      <c r="N43" s="327"/>
    </row>
    <row r="44" spans="2:14" ht="13.5" thickBot="1" x14ac:dyDescent="0.25">
      <c r="B44" s="347"/>
      <c r="C44" s="348"/>
      <c r="D44" s="88"/>
      <c r="E44" s="88"/>
      <c r="F44" s="88"/>
      <c r="G44" s="88"/>
      <c r="H44" s="369"/>
      <c r="J44" s="370"/>
      <c r="K44" s="371"/>
      <c r="L44" s="371"/>
      <c r="M44" s="369"/>
      <c r="N44" s="372"/>
    </row>
    <row r="47" spans="2:14" x14ac:dyDescent="0.2">
      <c r="B47" s="373" t="s">
        <v>165</v>
      </c>
    </row>
    <row r="51" spans="4:9" x14ac:dyDescent="0.2">
      <c r="D51" s="374" t="s">
        <v>109</v>
      </c>
      <c r="E51" s="375"/>
      <c r="F51" s="375"/>
      <c r="G51" s="375"/>
      <c r="I51" s="374" t="s">
        <v>110</v>
      </c>
    </row>
  </sheetData>
  <sheetProtection sheet="1" objects="1" scenarios="1" selectLockedCells="1"/>
  <mergeCells count="25">
    <mergeCell ref="C35:D35"/>
    <mergeCell ref="F35:G35"/>
    <mergeCell ref="J8:K8"/>
    <mergeCell ref="B1:M2"/>
    <mergeCell ref="K4:L4"/>
    <mergeCell ref="E7:F7"/>
    <mergeCell ref="H7:I7"/>
    <mergeCell ref="J7:K7"/>
    <mergeCell ref="E17:F17"/>
    <mergeCell ref="J18:K18"/>
    <mergeCell ref="E9:F9"/>
    <mergeCell ref="J9:K9"/>
    <mergeCell ref="E10:F10"/>
    <mergeCell ref="H11:I11"/>
    <mergeCell ref="J11:K11"/>
    <mergeCell ref="E12:F12"/>
    <mergeCell ref="E15:F15"/>
    <mergeCell ref="H16:I16"/>
    <mergeCell ref="J16:K16"/>
    <mergeCell ref="J17:K17"/>
    <mergeCell ref="E14:F14"/>
    <mergeCell ref="H20:I20"/>
    <mergeCell ref="J20:K20"/>
    <mergeCell ref="C27:D27"/>
    <mergeCell ref="F27:G27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rgb="FF00B050"/>
  </sheetPr>
  <dimension ref="B1:U332"/>
  <sheetViews>
    <sheetView showGridLines="0" workbookViewId="0">
      <selection activeCell="L8" sqref="L8"/>
    </sheetView>
  </sheetViews>
  <sheetFormatPr baseColWidth="10" defaultRowHeight="12.75" x14ac:dyDescent="0.2"/>
  <cols>
    <col min="1" max="2" width="5.7109375" customWidth="1"/>
    <col min="3" max="3" width="4" bestFit="1" customWidth="1"/>
    <col min="4" max="4" width="28.5703125" customWidth="1"/>
    <col min="5" max="5" width="9.7109375" style="164" bestFit="1" customWidth="1"/>
    <col min="6" max="6" width="5.7109375" style="164" customWidth="1"/>
    <col min="7" max="7" width="4" style="164" bestFit="1" customWidth="1"/>
    <col min="8" max="8" width="28.5703125" style="164" customWidth="1"/>
    <col min="9" max="9" width="9.7109375" style="164" bestFit="1" customWidth="1"/>
    <col min="10" max="10" width="5.7109375" style="174" customWidth="1"/>
    <col min="11" max="11" width="3.42578125" style="164" bestFit="1" customWidth="1"/>
    <col min="12" max="12" width="22.7109375" style="164" customWidth="1"/>
    <col min="13" max="13" width="12.42578125" style="164" customWidth="1"/>
    <col min="14" max="14" width="5.7109375" customWidth="1"/>
    <col min="15" max="15" width="4" bestFit="1" customWidth="1"/>
    <col min="16" max="16" width="21.140625" customWidth="1"/>
    <col min="17" max="17" width="9.28515625" bestFit="1" customWidth="1"/>
    <col min="18" max="18" width="5.7109375" customWidth="1"/>
  </cols>
  <sheetData>
    <row r="1" spans="2:17" ht="13.5" thickBot="1" x14ac:dyDescent="0.25">
      <c r="P1" s="1"/>
      <c r="Q1" s="1"/>
    </row>
    <row r="2" spans="2:17" x14ac:dyDescent="0.2">
      <c r="B2" s="61"/>
      <c r="C2" s="62"/>
      <c r="D2" s="62"/>
      <c r="E2" s="165"/>
      <c r="F2" s="165"/>
      <c r="G2" s="165"/>
      <c r="H2" s="165"/>
      <c r="I2" s="165"/>
      <c r="J2" s="175"/>
      <c r="K2" s="165"/>
      <c r="L2" s="165"/>
      <c r="M2" s="165"/>
      <c r="N2" s="63"/>
      <c r="P2" s="1"/>
      <c r="Q2" s="1"/>
    </row>
    <row r="3" spans="2:17" ht="15.75" x14ac:dyDescent="0.25">
      <c r="B3" s="25"/>
      <c r="C3" s="631" t="s">
        <v>34</v>
      </c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4"/>
      <c r="P3" s="209"/>
      <c r="Q3" s="209"/>
    </row>
    <row r="4" spans="2:17" x14ac:dyDescent="0.2">
      <c r="B4" s="25"/>
      <c r="C4" s="1"/>
      <c r="D4" s="1"/>
      <c r="E4" s="163"/>
      <c r="F4" s="163"/>
      <c r="G4" s="163"/>
      <c r="H4" s="163"/>
      <c r="I4" s="163"/>
      <c r="J4" s="176"/>
      <c r="K4" s="163"/>
      <c r="L4" s="163"/>
      <c r="M4" s="163"/>
      <c r="N4" s="64"/>
    </row>
    <row r="5" spans="2:17" x14ac:dyDescent="0.2">
      <c r="B5" s="25"/>
      <c r="C5" s="614" t="s">
        <v>100</v>
      </c>
      <c r="D5" s="614"/>
      <c r="E5" s="614"/>
      <c r="F5" s="163"/>
      <c r="G5" s="614" t="s">
        <v>101</v>
      </c>
      <c r="H5" s="614"/>
      <c r="I5" s="614"/>
      <c r="J5" s="177"/>
      <c r="K5" s="614" t="s">
        <v>57</v>
      </c>
      <c r="L5" s="614"/>
      <c r="M5" s="614"/>
      <c r="N5" s="64"/>
    </row>
    <row r="6" spans="2:17" s="8" customFormat="1" x14ac:dyDescent="0.2">
      <c r="B6" s="73"/>
      <c r="C6" s="74" t="s">
        <v>0</v>
      </c>
      <c r="D6" s="74" t="s">
        <v>8</v>
      </c>
      <c r="E6" s="206" t="s">
        <v>3</v>
      </c>
      <c r="F6" s="166"/>
      <c r="G6" s="564" t="s">
        <v>0</v>
      </c>
      <c r="H6" s="206" t="s">
        <v>8</v>
      </c>
      <c r="I6" s="206" t="s">
        <v>3</v>
      </c>
      <c r="J6" s="178"/>
      <c r="K6" s="206" t="s">
        <v>0</v>
      </c>
      <c r="L6" s="206" t="s">
        <v>8</v>
      </c>
      <c r="M6" s="206" t="s">
        <v>3</v>
      </c>
      <c r="N6" s="75"/>
      <c r="Q6" s="19"/>
    </row>
    <row r="7" spans="2:17" x14ac:dyDescent="0.2">
      <c r="B7" s="25"/>
      <c r="C7" s="547">
        <v>1</v>
      </c>
      <c r="D7" s="210">
        <f>Kinderlager!D10</f>
        <v>0</v>
      </c>
      <c r="E7" s="565">
        <f>Abrechnung!E17+Abrechnung!J17</f>
        <v>0</v>
      </c>
      <c r="F7" s="163"/>
      <c r="G7" s="566">
        <v>34</v>
      </c>
      <c r="H7" s="301">
        <f>Kinderlager!D43</f>
        <v>0</v>
      </c>
      <c r="I7" s="567">
        <f>Abrechnung!E50+Abrechnung!J50</f>
        <v>0</v>
      </c>
      <c r="J7" s="179"/>
      <c r="K7" s="566">
        <v>1</v>
      </c>
      <c r="L7" s="260" t="s">
        <v>57</v>
      </c>
      <c r="M7" s="568">
        <f>SUM(Abrechnung!E82:E106,Abrechnung!J82:J106)</f>
        <v>0</v>
      </c>
      <c r="N7" s="64"/>
      <c r="P7" s="20"/>
      <c r="Q7" s="17"/>
    </row>
    <row r="8" spans="2:17" x14ac:dyDescent="0.2">
      <c r="B8" s="25"/>
      <c r="C8" s="547">
        <v>2</v>
      </c>
      <c r="D8" s="210">
        <f>Kinderlager!D11</f>
        <v>0</v>
      </c>
      <c r="E8" s="565">
        <f>Abrechnung!E18+Abrechnung!J18</f>
        <v>0</v>
      </c>
      <c r="F8" s="163"/>
      <c r="G8" s="566">
        <v>35</v>
      </c>
      <c r="H8" s="301">
        <f>Kinderlager!D44</f>
        <v>0</v>
      </c>
      <c r="I8" s="567">
        <f>Abrechnung!E51+Abrechnung!J51</f>
        <v>0</v>
      </c>
      <c r="J8" s="179"/>
      <c r="K8" s="566">
        <v>2</v>
      </c>
      <c r="L8" s="225"/>
      <c r="M8" s="492"/>
      <c r="N8" s="64"/>
    </row>
    <row r="9" spans="2:17" x14ac:dyDescent="0.2">
      <c r="B9" s="25"/>
      <c r="C9" s="547">
        <v>3</v>
      </c>
      <c r="D9" s="210">
        <f>Kinderlager!D12</f>
        <v>0</v>
      </c>
      <c r="E9" s="565">
        <f>Abrechnung!E19+Abrechnung!J19</f>
        <v>0</v>
      </c>
      <c r="F9" s="163"/>
      <c r="G9" s="566">
        <v>36</v>
      </c>
      <c r="H9" s="301">
        <f>Kinderlager!D45</f>
        <v>0</v>
      </c>
      <c r="I9" s="567">
        <f>Abrechnung!E52+Abrechnung!J52</f>
        <v>0</v>
      </c>
      <c r="J9" s="179"/>
      <c r="K9" s="566">
        <v>3</v>
      </c>
      <c r="L9" s="225"/>
      <c r="M9" s="492"/>
      <c r="N9" s="64"/>
    </row>
    <row r="10" spans="2:17" x14ac:dyDescent="0.2">
      <c r="B10" s="25"/>
      <c r="C10" s="547">
        <v>4</v>
      </c>
      <c r="D10" s="210">
        <f>Kinderlager!D13</f>
        <v>0</v>
      </c>
      <c r="E10" s="565">
        <f>Abrechnung!E20+Abrechnung!J20</f>
        <v>0</v>
      </c>
      <c r="F10" s="163"/>
      <c r="G10" s="566">
        <v>37</v>
      </c>
      <c r="H10" s="301">
        <f>Kinderlager!D46</f>
        <v>0</v>
      </c>
      <c r="I10" s="567">
        <f>Abrechnung!E53+Abrechnung!J53</f>
        <v>0</v>
      </c>
      <c r="J10" s="179"/>
      <c r="K10" s="566">
        <v>4</v>
      </c>
      <c r="L10" s="225"/>
      <c r="M10" s="492"/>
      <c r="N10" s="64"/>
    </row>
    <row r="11" spans="2:17" x14ac:dyDescent="0.2">
      <c r="B11" s="25"/>
      <c r="C11" s="547">
        <v>5</v>
      </c>
      <c r="D11" s="210">
        <f>Kinderlager!D14</f>
        <v>0</v>
      </c>
      <c r="E11" s="565">
        <f>Abrechnung!E21+Abrechnung!J21</f>
        <v>0</v>
      </c>
      <c r="F11" s="163"/>
      <c r="G11" s="566">
        <v>38</v>
      </c>
      <c r="H11" s="301">
        <f>Kinderlager!D47</f>
        <v>0</v>
      </c>
      <c r="I11" s="567">
        <f>Abrechnung!E54+Abrechnung!J54</f>
        <v>0</v>
      </c>
      <c r="J11" s="179"/>
      <c r="K11" s="566">
        <v>5</v>
      </c>
      <c r="L11" s="225"/>
      <c r="M11" s="492"/>
      <c r="N11" s="64"/>
    </row>
    <row r="12" spans="2:17" x14ac:dyDescent="0.2">
      <c r="B12" s="25"/>
      <c r="C12" s="547">
        <v>6</v>
      </c>
      <c r="D12" s="210">
        <f>Kinderlager!D15</f>
        <v>0</v>
      </c>
      <c r="E12" s="565">
        <f>Abrechnung!E22+Abrechnung!J22</f>
        <v>0</v>
      </c>
      <c r="F12" s="163"/>
      <c r="G12" s="566">
        <v>39</v>
      </c>
      <c r="H12" s="301">
        <f>Kinderlager!D48</f>
        <v>0</v>
      </c>
      <c r="I12" s="567">
        <f>Abrechnung!E55+Abrechnung!J55</f>
        <v>0</v>
      </c>
      <c r="J12" s="179"/>
      <c r="K12" s="566">
        <v>6</v>
      </c>
      <c r="L12" s="237"/>
      <c r="M12" s="492"/>
      <c r="N12" s="64"/>
    </row>
    <row r="13" spans="2:17" x14ac:dyDescent="0.2">
      <c r="B13" s="25"/>
      <c r="C13" s="547">
        <v>7</v>
      </c>
      <c r="D13" s="210">
        <f>Kinderlager!D16</f>
        <v>0</v>
      </c>
      <c r="E13" s="565">
        <f>Abrechnung!E23+Abrechnung!J23</f>
        <v>0</v>
      </c>
      <c r="F13" s="163"/>
      <c r="G13" s="566">
        <v>40</v>
      </c>
      <c r="H13" s="301">
        <f>Kinderlager!D49</f>
        <v>0</v>
      </c>
      <c r="I13" s="567">
        <f>Abrechnung!E56+Abrechnung!J56</f>
        <v>0</v>
      </c>
      <c r="J13" s="179"/>
      <c r="K13" s="566">
        <v>7</v>
      </c>
      <c r="L13" s="237"/>
      <c r="M13" s="492"/>
      <c r="N13" s="64"/>
    </row>
    <row r="14" spans="2:17" x14ac:dyDescent="0.2">
      <c r="B14" s="25"/>
      <c r="C14" s="547">
        <v>8</v>
      </c>
      <c r="D14" s="210">
        <f>Kinderlager!D17</f>
        <v>0</v>
      </c>
      <c r="E14" s="565">
        <f>Abrechnung!E24+Abrechnung!J24</f>
        <v>0</v>
      </c>
      <c r="F14" s="163"/>
      <c r="G14" s="566">
        <v>41</v>
      </c>
      <c r="H14" s="301">
        <f>Kinderlager!D50</f>
        <v>0</v>
      </c>
      <c r="I14" s="567">
        <f>Abrechnung!E57+Abrechnung!J57</f>
        <v>0</v>
      </c>
      <c r="J14" s="179"/>
      <c r="K14" s="566">
        <v>8</v>
      </c>
      <c r="L14" s="237"/>
      <c r="M14" s="492"/>
      <c r="N14" s="64"/>
    </row>
    <row r="15" spans="2:17" x14ac:dyDescent="0.2">
      <c r="B15" s="25"/>
      <c r="C15" s="547">
        <v>9</v>
      </c>
      <c r="D15" s="210">
        <f>Kinderlager!D18</f>
        <v>0</v>
      </c>
      <c r="E15" s="565">
        <f>Abrechnung!E25+Abrechnung!J25</f>
        <v>0</v>
      </c>
      <c r="F15" s="163"/>
      <c r="G15" s="566">
        <v>42</v>
      </c>
      <c r="H15" s="301">
        <f>Kinderlager!D51</f>
        <v>0</v>
      </c>
      <c r="I15" s="567">
        <f>Abrechnung!E58+Abrechnung!J58</f>
        <v>0</v>
      </c>
      <c r="J15" s="179"/>
      <c r="K15" s="566">
        <v>9</v>
      </c>
      <c r="L15" s="237"/>
      <c r="M15" s="492"/>
      <c r="N15" s="64"/>
    </row>
    <row r="16" spans="2:17" x14ac:dyDescent="0.2">
      <c r="B16" s="25"/>
      <c r="C16" s="547">
        <v>10</v>
      </c>
      <c r="D16" s="210">
        <f>Kinderlager!D19</f>
        <v>0</v>
      </c>
      <c r="E16" s="565">
        <f>Abrechnung!E26+Abrechnung!J26</f>
        <v>0</v>
      </c>
      <c r="F16" s="163"/>
      <c r="G16" s="566">
        <v>43</v>
      </c>
      <c r="H16" s="301">
        <f>Kinderlager!D52</f>
        <v>0</v>
      </c>
      <c r="I16" s="567">
        <f>Abrechnung!E59+Abrechnung!J59</f>
        <v>0</v>
      </c>
      <c r="J16" s="179"/>
      <c r="K16" s="566">
        <v>10</v>
      </c>
      <c r="L16" s="237"/>
      <c r="M16" s="492"/>
      <c r="N16" s="64"/>
    </row>
    <row r="17" spans="2:14" x14ac:dyDescent="0.2">
      <c r="B17" s="25"/>
      <c r="C17" s="547">
        <v>11</v>
      </c>
      <c r="D17" s="210">
        <f>Kinderlager!D20</f>
        <v>0</v>
      </c>
      <c r="E17" s="565">
        <f>Abrechnung!E27+Abrechnung!J27</f>
        <v>0</v>
      </c>
      <c r="F17" s="163"/>
      <c r="G17" s="566">
        <v>44</v>
      </c>
      <c r="H17" s="301">
        <f>Kinderlager!D53</f>
        <v>0</v>
      </c>
      <c r="I17" s="567">
        <f>Abrechnung!E60+Abrechnung!J60</f>
        <v>0</v>
      </c>
      <c r="J17" s="179"/>
      <c r="K17" s="613" t="s">
        <v>16</v>
      </c>
      <c r="L17" s="613"/>
      <c r="M17" s="562">
        <f>SUM(M7:M16)</f>
        <v>0</v>
      </c>
      <c r="N17" s="64"/>
    </row>
    <row r="18" spans="2:14" x14ac:dyDescent="0.2">
      <c r="B18" s="25"/>
      <c r="C18" s="547">
        <v>12</v>
      </c>
      <c r="D18" s="210">
        <f>Kinderlager!D21</f>
        <v>0</v>
      </c>
      <c r="E18" s="565">
        <f>Abrechnung!E28+Abrechnung!J28</f>
        <v>0</v>
      </c>
      <c r="F18" s="163"/>
      <c r="G18" s="566">
        <v>45</v>
      </c>
      <c r="H18" s="301">
        <f>Kinderlager!D54</f>
        <v>0</v>
      </c>
      <c r="I18" s="567">
        <f>Abrechnung!E61+Abrechnung!J61</f>
        <v>0</v>
      </c>
      <c r="J18" s="179"/>
      <c r="K18" s="305"/>
      <c r="L18" s="306"/>
      <c r="M18" s="307"/>
      <c r="N18" s="64"/>
    </row>
    <row r="19" spans="2:14" x14ac:dyDescent="0.2">
      <c r="B19" s="25"/>
      <c r="C19" s="547">
        <v>13</v>
      </c>
      <c r="D19" s="210">
        <f>Kinderlager!D22</f>
        <v>0</v>
      </c>
      <c r="E19" s="565">
        <f>Abrechnung!E29+Abrechnung!J29</f>
        <v>0</v>
      </c>
      <c r="F19" s="163"/>
      <c r="G19" s="566">
        <v>46</v>
      </c>
      <c r="H19" s="301">
        <f>Kinderlager!D55</f>
        <v>0</v>
      </c>
      <c r="I19" s="567">
        <f>Abrechnung!E62+Abrechnung!J62</f>
        <v>0</v>
      </c>
      <c r="J19" s="179"/>
      <c r="N19" s="64"/>
    </row>
    <row r="20" spans="2:14" x14ac:dyDescent="0.2">
      <c r="B20" s="25"/>
      <c r="C20" s="547">
        <v>14</v>
      </c>
      <c r="D20" s="210">
        <f>Kinderlager!D23</f>
        <v>0</v>
      </c>
      <c r="E20" s="565">
        <f>Abrechnung!E30+Abrechnung!J30</f>
        <v>0</v>
      </c>
      <c r="F20" s="163"/>
      <c r="G20" s="566">
        <v>47</v>
      </c>
      <c r="H20" s="301">
        <f>Kinderlager!D56</f>
        <v>0</v>
      </c>
      <c r="I20" s="567">
        <f>Abrechnung!E63+Abrechnung!J63</f>
        <v>0</v>
      </c>
      <c r="J20" s="179"/>
      <c r="K20" s="614" t="s">
        <v>86</v>
      </c>
      <c r="L20" s="614"/>
      <c r="M20" s="614"/>
      <c r="N20" s="64"/>
    </row>
    <row r="21" spans="2:14" x14ac:dyDescent="0.2">
      <c r="B21" s="25"/>
      <c r="C21" s="547">
        <v>15</v>
      </c>
      <c r="D21" s="210">
        <f>Kinderlager!D24</f>
        <v>0</v>
      </c>
      <c r="E21" s="565">
        <f>Abrechnung!E31+Abrechnung!J31</f>
        <v>0</v>
      </c>
      <c r="F21" s="163"/>
      <c r="G21" s="566">
        <v>48</v>
      </c>
      <c r="H21" s="301">
        <f>Kinderlager!D57</f>
        <v>0</v>
      </c>
      <c r="I21" s="567">
        <f>Abrechnung!E64+Abrechnung!J64</f>
        <v>0</v>
      </c>
      <c r="J21" s="179"/>
      <c r="K21" s="74" t="s">
        <v>0</v>
      </c>
      <c r="L21" s="74" t="s">
        <v>8</v>
      </c>
      <c r="M21" s="74" t="s">
        <v>3</v>
      </c>
      <c r="N21" s="64"/>
    </row>
    <row r="22" spans="2:14" x14ac:dyDescent="0.2">
      <c r="B22" s="25"/>
      <c r="C22" s="547">
        <v>16</v>
      </c>
      <c r="D22" s="210">
        <f>Kinderlager!D25</f>
        <v>0</v>
      </c>
      <c r="E22" s="565">
        <f>Abrechnung!E32+Abrechnung!J32</f>
        <v>0</v>
      </c>
      <c r="F22" s="163"/>
      <c r="G22" s="566">
        <v>49</v>
      </c>
      <c r="H22" s="301">
        <f>Kinderlager!D58</f>
        <v>0</v>
      </c>
      <c r="I22" s="567">
        <f>Abrechnung!E65+Abrechnung!J65</f>
        <v>0</v>
      </c>
      <c r="J22" s="179"/>
      <c r="K22" s="547">
        <v>1</v>
      </c>
      <c r="L22" s="222"/>
      <c r="M22" s="543"/>
      <c r="N22" s="64"/>
    </row>
    <row r="23" spans="2:14" x14ac:dyDescent="0.2">
      <c r="B23" s="25"/>
      <c r="C23" s="547">
        <v>17</v>
      </c>
      <c r="D23" s="210">
        <f>Kinderlager!D26</f>
        <v>0</v>
      </c>
      <c r="E23" s="565">
        <f>Abrechnung!E33+Abrechnung!J33</f>
        <v>0</v>
      </c>
      <c r="F23" s="163"/>
      <c r="G23" s="566">
        <v>50</v>
      </c>
      <c r="H23" s="301">
        <f>Kinderlager!D59</f>
        <v>0</v>
      </c>
      <c r="I23" s="567">
        <f>Abrechnung!E66+Abrechnung!J66</f>
        <v>0</v>
      </c>
      <c r="J23" s="179"/>
      <c r="K23" s="547">
        <v>2</v>
      </c>
      <c r="L23" s="220"/>
      <c r="M23" s="543"/>
      <c r="N23" s="64"/>
    </row>
    <row r="24" spans="2:14" x14ac:dyDescent="0.2">
      <c r="B24" s="25"/>
      <c r="C24" s="547">
        <v>18</v>
      </c>
      <c r="D24" s="210">
        <f>Kinderlager!D27</f>
        <v>0</v>
      </c>
      <c r="E24" s="565">
        <f>Abrechnung!E34+Abrechnung!J34</f>
        <v>0</v>
      </c>
      <c r="F24" s="163"/>
      <c r="G24" s="566">
        <v>51</v>
      </c>
      <c r="H24" s="301">
        <f>Kinderlager!D60</f>
        <v>0</v>
      </c>
      <c r="I24" s="567">
        <f>Abrechnung!E67+Abrechnung!J67</f>
        <v>0</v>
      </c>
      <c r="J24" s="179"/>
      <c r="K24" s="547">
        <v>3</v>
      </c>
      <c r="L24" s="220"/>
      <c r="M24" s="543"/>
      <c r="N24" s="64"/>
    </row>
    <row r="25" spans="2:14" x14ac:dyDescent="0.2">
      <c r="B25" s="25"/>
      <c r="C25" s="547">
        <v>19</v>
      </c>
      <c r="D25" s="210">
        <f>Kinderlager!D28</f>
        <v>0</v>
      </c>
      <c r="E25" s="565">
        <f>Abrechnung!E35+Abrechnung!J35</f>
        <v>0</v>
      </c>
      <c r="F25" s="163"/>
      <c r="G25" s="566">
        <v>52</v>
      </c>
      <c r="H25" s="301">
        <f>Kinderlager!D61</f>
        <v>0</v>
      </c>
      <c r="I25" s="567">
        <f>Abrechnung!E68+Abrechnung!J68</f>
        <v>0</v>
      </c>
      <c r="J25" s="179"/>
      <c r="K25" s="547">
        <v>4</v>
      </c>
      <c r="L25" s="220"/>
      <c r="M25" s="543"/>
      <c r="N25" s="64"/>
    </row>
    <row r="26" spans="2:14" x14ac:dyDescent="0.2">
      <c r="B26" s="25"/>
      <c r="C26" s="547">
        <v>20</v>
      </c>
      <c r="D26" s="210">
        <f>Kinderlager!D29</f>
        <v>0</v>
      </c>
      <c r="E26" s="565">
        <f>Abrechnung!E36+Abrechnung!J36</f>
        <v>0</v>
      </c>
      <c r="F26" s="163"/>
      <c r="G26" s="566">
        <v>53</v>
      </c>
      <c r="H26" s="301">
        <f>Kinderlager!D62</f>
        <v>0</v>
      </c>
      <c r="I26" s="567">
        <f>Abrechnung!E69+Abrechnung!J69</f>
        <v>0</v>
      </c>
      <c r="J26" s="179"/>
      <c r="K26" s="547">
        <v>5</v>
      </c>
      <c r="L26" s="220"/>
      <c r="M26" s="543"/>
      <c r="N26" s="64"/>
    </row>
    <row r="27" spans="2:14" x14ac:dyDescent="0.2">
      <c r="B27" s="25"/>
      <c r="C27" s="547">
        <v>21</v>
      </c>
      <c r="D27" s="210">
        <f>Kinderlager!D30</f>
        <v>0</v>
      </c>
      <c r="E27" s="565">
        <f>Abrechnung!E37+Abrechnung!J37</f>
        <v>0</v>
      </c>
      <c r="F27" s="163"/>
      <c r="G27" s="566">
        <v>54</v>
      </c>
      <c r="H27" s="301">
        <f>Kinderlager!D63</f>
        <v>0</v>
      </c>
      <c r="I27" s="567">
        <f>Abrechnung!E70+Abrechnung!J70</f>
        <v>0</v>
      </c>
      <c r="J27" s="179"/>
      <c r="K27" s="547">
        <v>6</v>
      </c>
      <c r="L27" s="220"/>
      <c r="M27" s="543"/>
      <c r="N27" s="64"/>
    </row>
    <row r="28" spans="2:14" x14ac:dyDescent="0.2">
      <c r="B28" s="25"/>
      <c r="C28" s="547">
        <v>22</v>
      </c>
      <c r="D28" s="210">
        <f>Kinderlager!D31</f>
        <v>0</v>
      </c>
      <c r="E28" s="565">
        <f>Abrechnung!E38+Abrechnung!J38</f>
        <v>0</v>
      </c>
      <c r="F28" s="163"/>
      <c r="G28" s="566">
        <v>55</v>
      </c>
      <c r="H28" s="301">
        <f>Kinderlager!D64</f>
        <v>0</v>
      </c>
      <c r="I28" s="567">
        <f>Abrechnung!E71+Abrechnung!J71</f>
        <v>0</v>
      </c>
      <c r="J28" s="179"/>
      <c r="K28" s="547">
        <v>7</v>
      </c>
      <c r="L28" s="222"/>
      <c r="M28" s="543"/>
      <c r="N28" s="64"/>
    </row>
    <row r="29" spans="2:14" x14ac:dyDescent="0.2">
      <c r="B29" s="25"/>
      <c r="C29" s="547">
        <v>23</v>
      </c>
      <c r="D29" s="210">
        <f>Kinderlager!D32</f>
        <v>0</v>
      </c>
      <c r="E29" s="565">
        <f>Abrechnung!E39+Abrechnung!J39</f>
        <v>0</v>
      </c>
      <c r="F29" s="163"/>
      <c r="G29" s="566">
        <v>56</v>
      </c>
      <c r="H29" s="301">
        <f>Kinderlager!D65</f>
        <v>0</v>
      </c>
      <c r="I29" s="567">
        <f>Abrechnung!E72+Abrechnung!J72</f>
        <v>0</v>
      </c>
      <c r="J29" s="179"/>
      <c r="K29" s="547">
        <v>8</v>
      </c>
      <c r="L29" s="220"/>
      <c r="M29" s="543"/>
      <c r="N29" s="64"/>
    </row>
    <row r="30" spans="2:14" x14ac:dyDescent="0.2">
      <c r="B30" s="25"/>
      <c r="C30" s="547">
        <v>24</v>
      </c>
      <c r="D30" s="210">
        <f>Kinderlager!D33</f>
        <v>0</v>
      </c>
      <c r="E30" s="565">
        <f>Abrechnung!E40+Abrechnung!J40</f>
        <v>0</v>
      </c>
      <c r="F30" s="163"/>
      <c r="G30" s="566">
        <v>57</v>
      </c>
      <c r="H30" s="301">
        <f>Kinderlager!D66</f>
        <v>0</v>
      </c>
      <c r="I30" s="567">
        <f>Abrechnung!E73+Abrechnung!J73</f>
        <v>0</v>
      </c>
      <c r="J30" s="179"/>
      <c r="K30" s="547">
        <v>9</v>
      </c>
      <c r="L30" s="220"/>
      <c r="M30" s="543"/>
      <c r="N30" s="64"/>
    </row>
    <row r="31" spans="2:14" x14ac:dyDescent="0.2">
      <c r="B31" s="25"/>
      <c r="C31" s="547">
        <v>25</v>
      </c>
      <c r="D31" s="301">
        <f>Kinderlager!D34</f>
        <v>0</v>
      </c>
      <c r="E31" s="565">
        <f>Abrechnung!E41+Abrechnung!J41</f>
        <v>0</v>
      </c>
      <c r="F31" s="163"/>
      <c r="G31" s="566">
        <v>58</v>
      </c>
      <c r="H31" s="301">
        <f>Kinderlager!D67</f>
        <v>0</v>
      </c>
      <c r="I31" s="567">
        <f>Abrechnung!E74+Abrechnung!J74</f>
        <v>0</v>
      </c>
      <c r="J31" s="179"/>
      <c r="K31" s="547">
        <v>10</v>
      </c>
      <c r="L31" s="220"/>
      <c r="M31" s="543"/>
      <c r="N31" s="64"/>
    </row>
    <row r="32" spans="2:14" x14ac:dyDescent="0.2">
      <c r="B32" s="25"/>
      <c r="C32" s="547">
        <v>26</v>
      </c>
      <c r="D32" s="301">
        <f>Kinderlager!D35</f>
        <v>0</v>
      </c>
      <c r="E32" s="565">
        <f>Abrechnung!E42+Abrechnung!J42</f>
        <v>0</v>
      </c>
      <c r="F32" s="163"/>
      <c r="G32" s="566">
        <v>59</v>
      </c>
      <c r="H32" s="301">
        <f>Kinderlager!D68</f>
        <v>0</v>
      </c>
      <c r="I32" s="567">
        <f>Abrechnung!E75+Abrechnung!J75</f>
        <v>0</v>
      </c>
      <c r="J32" s="179"/>
      <c r="K32" s="547">
        <v>11</v>
      </c>
      <c r="L32" s="220"/>
      <c r="M32" s="543"/>
      <c r="N32" s="64"/>
    </row>
    <row r="33" spans="2:17" x14ac:dyDescent="0.2">
      <c r="B33" s="25"/>
      <c r="C33" s="547">
        <v>27</v>
      </c>
      <c r="D33" s="301">
        <f>Kinderlager!D36</f>
        <v>0</v>
      </c>
      <c r="E33" s="565">
        <f>Abrechnung!E43+Abrechnung!J43</f>
        <v>0</v>
      </c>
      <c r="F33" s="163"/>
      <c r="G33" s="566">
        <v>60</v>
      </c>
      <c r="H33" s="301">
        <f>Kinderlager!D69</f>
        <v>0</v>
      </c>
      <c r="I33" s="567">
        <f>Abrechnung!E76+Abrechnung!J76</f>
        <v>0</v>
      </c>
      <c r="J33" s="318"/>
      <c r="K33" s="547">
        <v>12</v>
      </c>
      <c r="L33" s="220"/>
      <c r="M33" s="543"/>
      <c r="N33" s="64"/>
    </row>
    <row r="34" spans="2:17" x14ac:dyDescent="0.2">
      <c r="B34" s="25"/>
      <c r="C34" s="547">
        <v>28</v>
      </c>
      <c r="D34" s="301">
        <f>Kinderlager!D37</f>
        <v>0</v>
      </c>
      <c r="E34" s="565">
        <f>Abrechnung!E44+Abrechnung!J44</f>
        <v>0</v>
      </c>
      <c r="F34" s="380"/>
      <c r="G34" s="566">
        <v>61</v>
      </c>
      <c r="H34" s="301">
        <f>Kinderlager!D70</f>
        <v>0</v>
      </c>
      <c r="I34" s="567">
        <f>Abrechnung!E77+Abrechnung!J77</f>
        <v>0</v>
      </c>
      <c r="J34" s="318"/>
      <c r="K34" s="547">
        <v>13</v>
      </c>
      <c r="L34" s="220"/>
      <c r="M34" s="543"/>
      <c r="N34" s="64"/>
    </row>
    <row r="35" spans="2:17" x14ac:dyDescent="0.2">
      <c r="B35" s="25"/>
      <c r="C35" s="547">
        <v>29</v>
      </c>
      <c r="D35" s="301">
        <f>Kinderlager!D38</f>
        <v>0</v>
      </c>
      <c r="E35" s="565">
        <f>Abrechnung!E45+Abrechnung!J45</f>
        <v>0</v>
      </c>
      <c r="F35" s="380"/>
      <c r="G35" s="566">
        <v>62</v>
      </c>
      <c r="H35" s="301">
        <f>Kinderlager!D71</f>
        <v>0</v>
      </c>
      <c r="I35" s="567">
        <f>Abrechnung!E78+Abrechnung!J78</f>
        <v>0</v>
      </c>
      <c r="J35" s="318"/>
      <c r="K35" s="547">
        <v>14</v>
      </c>
      <c r="L35" s="220"/>
      <c r="M35" s="543"/>
      <c r="N35" s="64"/>
    </row>
    <row r="36" spans="2:17" x14ac:dyDescent="0.2">
      <c r="B36" s="25"/>
      <c r="C36" s="547">
        <v>30</v>
      </c>
      <c r="D36" s="301">
        <f>Kinderlager!D39</f>
        <v>0</v>
      </c>
      <c r="E36" s="565">
        <f>Abrechnung!E46+Abrechnung!J46</f>
        <v>0</v>
      </c>
      <c r="F36" s="478"/>
      <c r="G36" s="566">
        <v>63</v>
      </c>
      <c r="H36" s="301">
        <f>Kinderlager!D72</f>
        <v>0</v>
      </c>
      <c r="I36" s="567">
        <f>Abrechnung!E79+Abrechnung!J79</f>
        <v>0</v>
      </c>
      <c r="J36" s="318"/>
      <c r="K36" s="547">
        <v>15</v>
      </c>
      <c r="L36" s="220"/>
      <c r="M36" s="543"/>
      <c r="N36" s="64"/>
    </row>
    <row r="37" spans="2:17" x14ac:dyDescent="0.2">
      <c r="B37" s="25"/>
      <c r="C37" s="547">
        <v>31</v>
      </c>
      <c r="D37" s="301">
        <f>Kinderlager!D40</f>
        <v>0</v>
      </c>
      <c r="E37" s="565">
        <f>Abrechnung!E47+Abrechnung!J47</f>
        <v>0</v>
      </c>
      <c r="F37" s="478"/>
      <c r="G37" s="566">
        <v>64</v>
      </c>
      <c r="H37" s="301">
        <f>Kinderlager!D73</f>
        <v>0</v>
      </c>
      <c r="I37" s="567">
        <f>Abrechnung!E80+Abrechnung!J80</f>
        <v>0</v>
      </c>
      <c r="J37" s="318"/>
      <c r="K37" s="547">
        <v>16</v>
      </c>
      <c r="L37" s="220"/>
      <c r="M37" s="543"/>
      <c r="N37" s="64"/>
    </row>
    <row r="38" spans="2:17" x14ac:dyDescent="0.2">
      <c r="B38" s="25"/>
      <c r="C38" s="547">
        <v>32</v>
      </c>
      <c r="D38" s="301">
        <f>Kinderlager!D41</f>
        <v>0</v>
      </c>
      <c r="E38" s="565">
        <f>Abrechnung!E48+Abrechnung!J48</f>
        <v>0</v>
      </c>
      <c r="F38" s="478"/>
      <c r="G38" s="566">
        <v>65</v>
      </c>
      <c r="H38" s="301">
        <f>Kinderlager!D74</f>
        <v>0</v>
      </c>
      <c r="I38" s="567">
        <f>Abrechnung!E81+Abrechnung!J81</f>
        <v>0</v>
      </c>
      <c r="J38" s="318"/>
      <c r="K38" s="547">
        <v>17</v>
      </c>
      <c r="L38" s="220"/>
      <c r="M38" s="543"/>
      <c r="N38" s="64"/>
    </row>
    <row r="39" spans="2:17" x14ac:dyDescent="0.2">
      <c r="B39" s="25"/>
      <c r="C39" s="547">
        <v>33</v>
      </c>
      <c r="D39" s="301">
        <f>Kinderlager!D42</f>
        <v>0</v>
      </c>
      <c r="E39" s="565">
        <f>Abrechnung!E49+Abrechnung!J49</f>
        <v>0</v>
      </c>
      <c r="F39" s="163"/>
      <c r="G39" s="613" t="s">
        <v>16</v>
      </c>
      <c r="H39" s="613"/>
      <c r="I39" s="562">
        <f>SUM(E7:E39,I7:I38)</f>
        <v>0</v>
      </c>
      <c r="J39" s="318"/>
      <c r="K39" s="552" t="s">
        <v>16</v>
      </c>
      <c r="L39" s="552"/>
      <c r="M39" s="546">
        <f>SUM(M22:M38)</f>
        <v>0</v>
      </c>
      <c r="N39" s="64"/>
      <c r="P39" s="1"/>
    </row>
    <row r="40" spans="2:17" ht="13.5" thickBot="1" x14ac:dyDescent="0.25">
      <c r="B40" s="25"/>
      <c r="C40" s="14"/>
      <c r="D40" s="319"/>
      <c r="E40" s="320"/>
      <c r="F40" s="380"/>
      <c r="G40" s="379"/>
      <c r="H40" s="379"/>
      <c r="I40" s="379"/>
      <c r="J40" s="318"/>
      <c r="K40" s="477"/>
      <c r="L40" s="477"/>
      <c r="M40" s="477"/>
      <c r="N40" s="67"/>
      <c r="O40" s="1"/>
      <c r="P40" s="1"/>
    </row>
    <row r="41" spans="2:17" ht="13.5" thickBot="1" x14ac:dyDescent="0.25">
      <c r="B41" s="25"/>
      <c r="C41" s="627" t="s">
        <v>33</v>
      </c>
      <c r="D41" s="628"/>
      <c r="E41" s="491">
        <f>I39+M17+M39</f>
        <v>0</v>
      </c>
      <c r="F41" s="163"/>
      <c r="G41" s="629" t="s">
        <v>81</v>
      </c>
      <c r="H41" s="630"/>
      <c r="I41" s="295">
        <f>-Bank!M184</f>
        <v>0</v>
      </c>
      <c r="J41" s="314"/>
      <c r="K41" s="316"/>
      <c r="L41" s="304"/>
      <c r="M41" s="304"/>
      <c r="N41" s="1"/>
      <c r="O41" s="1"/>
    </row>
    <row r="42" spans="2:17" ht="13.5" thickBot="1" x14ac:dyDescent="0.25">
      <c r="B42" s="22"/>
      <c r="C42" s="65"/>
      <c r="D42" s="66"/>
      <c r="E42" s="169"/>
      <c r="F42" s="170"/>
      <c r="G42" s="171"/>
      <c r="H42" s="170"/>
      <c r="I42" s="169"/>
      <c r="J42" s="315"/>
      <c r="K42" s="317"/>
      <c r="L42" s="506" t="s">
        <v>83</v>
      </c>
      <c r="M42" s="625">
        <f>E41-E201+I41+M201</f>
        <v>0</v>
      </c>
      <c r="N42" s="626"/>
      <c r="O42" s="1"/>
    </row>
    <row r="43" spans="2:17" x14ac:dyDescent="0.2">
      <c r="C43" s="12"/>
      <c r="D43" s="4"/>
      <c r="E43" s="167"/>
      <c r="G43" s="168"/>
      <c r="H43" s="163"/>
      <c r="I43" s="167"/>
      <c r="K43" s="168"/>
      <c r="L43" s="163"/>
      <c r="M43" s="167"/>
      <c r="O43" s="12"/>
      <c r="P43" s="4"/>
    </row>
    <row r="44" spans="2:17" ht="13.5" thickBot="1" x14ac:dyDescent="0.25">
      <c r="C44" s="12"/>
      <c r="D44" s="4"/>
      <c r="E44" s="167"/>
      <c r="G44" s="168"/>
      <c r="H44" s="163" t="s">
        <v>15</v>
      </c>
      <c r="I44" s="167"/>
      <c r="K44" s="168"/>
      <c r="L44" s="163"/>
      <c r="M44" s="167"/>
      <c r="O44" s="12"/>
      <c r="P44" s="4"/>
      <c r="Q44" s="13"/>
    </row>
    <row r="45" spans="2:17" x14ac:dyDescent="0.2">
      <c r="B45" s="61"/>
      <c r="C45" s="62"/>
      <c r="D45" s="68" t="s">
        <v>15</v>
      </c>
      <c r="E45" s="165"/>
      <c r="F45" s="165"/>
      <c r="G45" s="165"/>
      <c r="H45" s="165"/>
      <c r="I45" s="165"/>
      <c r="J45" s="175"/>
      <c r="K45" s="165"/>
      <c r="L45" s="165"/>
      <c r="M45" s="165"/>
      <c r="N45" s="63"/>
    </row>
    <row r="46" spans="2:17" ht="15.75" x14ac:dyDescent="0.25">
      <c r="B46" s="25"/>
      <c r="C46" s="631" t="s">
        <v>38</v>
      </c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4"/>
    </row>
    <row r="47" spans="2:17" x14ac:dyDescent="0.2">
      <c r="B47" s="25"/>
      <c r="C47" s="1"/>
      <c r="D47" s="1"/>
      <c r="E47" s="163"/>
      <c r="F47" s="163"/>
      <c r="G47" s="163"/>
      <c r="H47" s="163"/>
      <c r="I47" s="163"/>
      <c r="J47" s="176"/>
      <c r="K47" s="163"/>
      <c r="L47" s="163"/>
      <c r="M47" s="163"/>
      <c r="N47" s="64"/>
    </row>
    <row r="48" spans="2:17" s="7" customFormat="1" x14ac:dyDescent="0.2">
      <c r="B48" s="69"/>
      <c r="C48" s="557" t="s">
        <v>0</v>
      </c>
      <c r="D48" s="558" t="s">
        <v>8</v>
      </c>
      <c r="E48" s="614" t="s">
        <v>6</v>
      </c>
      <c r="F48" s="614"/>
      <c r="G48" s="614"/>
      <c r="H48" s="558" t="s">
        <v>4</v>
      </c>
      <c r="I48" s="614" t="s">
        <v>7</v>
      </c>
      <c r="J48" s="614"/>
      <c r="K48" s="614"/>
      <c r="L48" s="558" t="s">
        <v>9</v>
      </c>
      <c r="M48" s="558" t="s">
        <v>2</v>
      </c>
      <c r="N48" s="70"/>
    </row>
    <row r="49" spans="2:18" s="10" customFormat="1" x14ac:dyDescent="0.2">
      <c r="B49" s="71"/>
      <c r="C49" s="547">
        <v>1</v>
      </c>
      <c r="D49" s="222"/>
      <c r="E49" s="611"/>
      <c r="F49" s="611"/>
      <c r="G49" s="611"/>
      <c r="H49" s="493"/>
      <c r="I49" s="611"/>
      <c r="J49" s="611"/>
      <c r="K49" s="611"/>
      <c r="L49" s="493"/>
      <c r="M49" s="492"/>
      <c r="N49" s="72"/>
    </row>
    <row r="50" spans="2:18" x14ac:dyDescent="0.2">
      <c r="B50" s="25"/>
      <c r="C50" s="547">
        <v>2</v>
      </c>
      <c r="D50" s="222"/>
      <c r="E50" s="612"/>
      <c r="F50" s="612"/>
      <c r="G50" s="612"/>
      <c r="H50" s="492"/>
      <c r="I50" s="612"/>
      <c r="J50" s="612"/>
      <c r="K50" s="612"/>
      <c r="L50" s="492"/>
      <c r="M50" s="492"/>
      <c r="N50" s="64"/>
      <c r="P50" s="10"/>
      <c r="Q50" s="15"/>
    </row>
    <row r="51" spans="2:18" x14ac:dyDescent="0.2">
      <c r="B51" s="25"/>
      <c r="C51" s="547">
        <v>3</v>
      </c>
      <c r="D51" s="222"/>
      <c r="E51" s="612"/>
      <c r="F51" s="612"/>
      <c r="G51" s="612"/>
      <c r="H51" s="492"/>
      <c r="I51" s="612"/>
      <c r="J51" s="612"/>
      <c r="K51" s="612"/>
      <c r="L51" s="492"/>
      <c r="M51" s="492"/>
      <c r="N51" s="64"/>
    </row>
    <row r="52" spans="2:18" x14ac:dyDescent="0.2">
      <c r="B52" s="25"/>
      <c r="C52" s="547">
        <v>4</v>
      </c>
      <c r="D52" s="222"/>
      <c r="E52" s="611"/>
      <c r="F52" s="611"/>
      <c r="G52" s="611"/>
      <c r="H52" s="493"/>
      <c r="I52" s="611"/>
      <c r="J52" s="611"/>
      <c r="K52" s="611"/>
      <c r="L52" s="493"/>
      <c r="M52" s="569"/>
      <c r="N52" s="64"/>
    </row>
    <row r="53" spans="2:18" x14ac:dyDescent="0.2">
      <c r="B53" s="25"/>
      <c r="C53" s="547">
        <v>5</v>
      </c>
      <c r="D53" s="222"/>
      <c r="E53" s="611"/>
      <c r="F53" s="611"/>
      <c r="G53" s="611"/>
      <c r="H53" s="493"/>
      <c r="I53" s="611"/>
      <c r="J53" s="611"/>
      <c r="K53" s="611"/>
      <c r="L53" s="493"/>
      <c r="M53" s="569"/>
      <c r="N53" s="64"/>
    </row>
    <row r="54" spans="2:18" x14ac:dyDescent="0.2">
      <c r="B54" s="25"/>
      <c r="C54" s="547">
        <v>6</v>
      </c>
      <c r="D54" s="222"/>
      <c r="E54" s="611"/>
      <c r="F54" s="611"/>
      <c r="G54" s="611"/>
      <c r="H54" s="493"/>
      <c r="I54" s="611"/>
      <c r="J54" s="611"/>
      <c r="K54" s="611"/>
      <c r="L54" s="493"/>
      <c r="M54" s="493"/>
      <c r="N54" s="64"/>
    </row>
    <row r="55" spans="2:18" x14ac:dyDescent="0.2">
      <c r="B55" s="25"/>
      <c r="C55" s="547">
        <v>7</v>
      </c>
      <c r="D55" s="222"/>
      <c r="E55" s="611"/>
      <c r="F55" s="611"/>
      <c r="G55" s="611"/>
      <c r="H55" s="493"/>
      <c r="I55" s="615"/>
      <c r="J55" s="615"/>
      <c r="K55" s="615"/>
      <c r="L55" s="570"/>
      <c r="M55" s="493"/>
      <c r="N55" s="64"/>
    </row>
    <row r="56" spans="2:18" x14ac:dyDescent="0.2">
      <c r="B56" s="25"/>
      <c r="C56" s="547">
        <v>8</v>
      </c>
      <c r="D56" s="222"/>
      <c r="E56" s="611"/>
      <c r="F56" s="611"/>
      <c r="G56" s="611"/>
      <c r="H56" s="493"/>
      <c r="I56" s="611"/>
      <c r="J56" s="611"/>
      <c r="K56" s="611"/>
      <c r="L56" s="239"/>
      <c r="M56" s="493"/>
      <c r="N56" s="64"/>
    </row>
    <row r="57" spans="2:18" x14ac:dyDescent="0.2">
      <c r="B57" s="25"/>
      <c r="C57" s="547">
        <v>9</v>
      </c>
      <c r="D57" s="222"/>
      <c r="E57" s="611"/>
      <c r="F57" s="611"/>
      <c r="G57" s="611"/>
      <c r="H57" s="493"/>
      <c r="I57" s="611"/>
      <c r="J57" s="611"/>
      <c r="K57" s="611"/>
      <c r="L57" s="570"/>
      <c r="M57" s="493"/>
      <c r="N57" s="64"/>
    </row>
    <row r="58" spans="2:18" x14ac:dyDescent="0.2">
      <c r="B58" s="25"/>
      <c r="C58" s="547">
        <v>10</v>
      </c>
      <c r="D58" s="222"/>
      <c r="E58" s="611"/>
      <c r="F58" s="611"/>
      <c r="G58" s="611"/>
      <c r="H58" s="493"/>
      <c r="I58" s="615"/>
      <c r="J58" s="611"/>
      <c r="K58" s="611"/>
      <c r="L58" s="493"/>
      <c r="M58" s="493"/>
      <c r="N58" s="64"/>
    </row>
    <row r="59" spans="2:18" x14ac:dyDescent="0.2">
      <c r="B59" s="25"/>
      <c r="C59" s="547">
        <v>11</v>
      </c>
      <c r="D59" s="222"/>
      <c r="E59" s="611"/>
      <c r="F59" s="611"/>
      <c r="G59" s="611"/>
      <c r="H59" s="493"/>
      <c r="I59" s="616"/>
      <c r="J59" s="617"/>
      <c r="K59" s="617"/>
      <c r="L59" s="493"/>
      <c r="M59" s="493"/>
      <c r="N59" s="64"/>
    </row>
    <row r="60" spans="2:18" x14ac:dyDescent="0.2">
      <c r="B60" s="25"/>
      <c r="C60" s="547">
        <v>12</v>
      </c>
      <c r="D60" s="222"/>
      <c r="E60" s="611"/>
      <c r="F60" s="611"/>
      <c r="G60" s="611"/>
      <c r="H60" s="493"/>
      <c r="I60" s="611"/>
      <c r="J60" s="611"/>
      <c r="K60" s="611"/>
      <c r="L60" s="493"/>
      <c r="M60" s="493"/>
      <c r="N60" s="64"/>
    </row>
    <row r="61" spans="2:18" x14ac:dyDescent="0.2">
      <c r="B61" s="25"/>
      <c r="C61" s="547">
        <v>13</v>
      </c>
      <c r="D61" s="222"/>
      <c r="E61" s="611"/>
      <c r="F61" s="611"/>
      <c r="G61" s="611"/>
      <c r="H61" s="493"/>
      <c r="I61" s="611"/>
      <c r="J61" s="611"/>
      <c r="K61" s="611"/>
      <c r="L61" s="493"/>
      <c r="M61" s="493"/>
      <c r="N61" s="64"/>
    </row>
    <row r="62" spans="2:18" x14ac:dyDescent="0.2">
      <c r="B62" s="25"/>
      <c r="C62" s="547">
        <v>14</v>
      </c>
      <c r="D62" s="222"/>
      <c r="E62" s="611"/>
      <c r="F62" s="611"/>
      <c r="G62" s="611"/>
      <c r="H62" s="493"/>
      <c r="I62" s="611"/>
      <c r="J62" s="611"/>
      <c r="K62" s="611"/>
      <c r="L62" s="493"/>
      <c r="M62" s="493"/>
      <c r="N62" s="64"/>
    </row>
    <row r="63" spans="2:18" x14ac:dyDescent="0.2">
      <c r="B63" s="25"/>
      <c r="C63" s="547">
        <v>15</v>
      </c>
      <c r="D63" s="222"/>
      <c r="E63" s="611"/>
      <c r="F63" s="611"/>
      <c r="G63" s="611"/>
      <c r="H63" s="493"/>
      <c r="I63" s="611"/>
      <c r="J63" s="611"/>
      <c r="K63" s="611"/>
      <c r="L63" s="493"/>
      <c r="M63" s="493"/>
      <c r="N63" s="64"/>
      <c r="O63" s="1"/>
      <c r="P63" s="1"/>
      <c r="Q63" s="1"/>
      <c r="R63" s="1"/>
    </row>
    <row r="64" spans="2:18" x14ac:dyDescent="0.2">
      <c r="B64" s="25"/>
      <c r="C64" s="547">
        <v>16</v>
      </c>
      <c r="D64" s="222"/>
      <c r="E64" s="611"/>
      <c r="F64" s="611"/>
      <c r="G64" s="611"/>
      <c r="H64" s="493"/>
      <c r="I64" s="611"/>
      <c r="J64" s="611"/>
      <c r="K64" s="611"/>
      <c r="L64" s="493"/>
      <c r="M64" s="493"/>
      <c r="N64" s="64"/>
      <c r="O64" s="1"/>
      <c r="P64" s="100"/>
      <c r="Q64" s="1"/>
      <c r="R64" s="1"/>
    </row>
    <row r="65" spans="2:20" x14ac:dyDescent="0.2">
      <c r="B65" s="25"/>
      <c r="C65" s="547">
        <v>17</v>
      </c>
      <c r="D65" s="222"/>
      <c r="E65" s="611"/>
      <c r="F65" s="611"/>
      <c r="G65" s="611"/>
      <c r="H65" s="493"/>
      <c r="I65" s="611"/>
      <c r="J65" s="611"/>
      <c r="K65" s="611"/>
      <c r="L65" s="493"/>
      <c r="M65" s="493"/>
      <c r="N65" s="64"/>
      <c r="O65" s="313"/>
      <c r="P65" s="313"/>
      <c r="Q65" s="313"/>
      <c r="R65" s="1"/>
      <c r="S65" s="1"/>
    </row>
    <row r="66" spans="2:20" x14ac:dyDescent="0.2">
      <c r="B66" s="25"/>
      <c r="C66" s="547">
        <v>18</v>
      </c>
      <c r="D66" s="222"/>
      <c r="E66" s="611"/>
      <c r="F66" s="611"/>
      <c r="G66" s="611"/>
      <c r="H66" s="493"/>
      <c r="I66" s="611"/>
      <c r="J66" s="611"/>
      <c r="K66" s="611"/>
      <c r="L66" s="493"/>
      <c r="M66" s="493"/>
      <c r="N66" s="64"/>
      <c r="O66" s="308"/>
      <c r="P66" s="309"/>
      <c r="Q66" s="308"/>
      <c r="R66" s="1"/>
      <c r="S66" s="1"/>
      <c r="T66" s="94"/>
    </row>
    <row r="67" spans="2:20" x14ac:dyDescent="0.2">
      <c r="B67" s="25"/>
      <c r="C67" s="547">
        <v>19</v>
      </c>
      <c r="D67" s="222"/>
      <c r="E67" s="611"/>
      <c r="F67" s="611"/>
      <c r="G67" s="611"/>
      <c r="H67" s="493"/>
      <c r="I67" s="611"/>
      <c r="J67" s="611"/>
      <c r="K67" s="611"/>
      <c r="L67" s="493"/>
      <c r="M67" s="493"/>
      <c r="N67" s="64"/>
      <c r="O67" s="14"/>
      <c r="P67" s="274"/>
      <c r="Q67" s="310"/>
      <c r="R67" s="1"/>
      <c r="S67" s="1"/>
    </row>
    <row r="68" spans="2:20" x14ac:dyDescent="0.2">
      <c r="B68" s="25"/>
      <c r="C68" s="547">
        <v>20</v>
      </c>
      <c r="D68" s="222"/>
      <c r="E68" s="611"/>
      <c r="F68" s="611"/>
      <c r="G68" s="611"/>
      <c r="H68" s="492"/>
      <c r="I68" s="612"/>
      <c r="J68" s="612"/>
      <c r="K68" s="612"/>
      <c r="L68" s="492"/>
      <c r="M68" s="492"/>
      <c r="N68" s="64"/>
      <c r="O68" s="14"/>
      <c r="P68" s="274"/>
      <c r="Q68" s="310"/>
      <c r="R68" s="1"/>
      <c r="S68" s="1"/>
    </row>
    <row r="69" spans="2:20" x14ac:dyDescent="0.2">
      <c r="B69" s="25"/>
      <c r="C69" s="547">
        <v>21</v>
      </c>
      <c r="D69" s="222"/>
      <c r="E69" s="611"/>
      <c r="F69" s="611"/>
      <c r="G69" s="611"/>
      <c r="H69" s="492"/>
      <c r="I69" s="612"/>
      <c r="J69" s="612"/>
      <c r="K69" s="612"/>
      <c r="L69" s="492"/>
      <c r="M69" s="492"/>
      <c r="N69" s="64"/>
      <c r="O69" s="14"/>
      <c r="P69" s="274"/>
      <c r="Q69" s="310"/>
      <c r="R69" s="1"/>
      <c r="S69" s="1"/>
    </row>
    <row r="70" spans="2:20" x14ac:dyDescent="0.2">
      <c r="B70" s="25"/>
      <c r="C70" s="547">
        <v>22</v>
      </c>
      <c r="D70" s="222"/>
      <c r="E70" s="611"/>
      <c r="F70" s="611"/>
      <c r="G70" s="611"/>
      <c r="H70" s="492"/>
      <c r="I70" s="612"/>
      <c r="J70" s="612"/>
      <c r="K70" s="612"/>
      <c r="L70" s="492"/>
      <c r="M70" s="492"/>
      <c r="N70" s="64"/>
      <c r="O70" s="14"/>
      <c r="P70" s="274"/>
      <c r="Q70" s="310"/>
      <c r="R70" s="1"/>
      <c r="S70" s="1"/>
    </row>
    <row r="71" spans="2:20" x14ac:dyDescent="0.2">
      <c r="B71" s="25"/>
      <c r="C71" s="547">
        <v>23</v>
      </c>
      <c r="D71" s="222"/>
      <c r="E71" s="611"/>
      <c r="F71" s="611"/>
      <c r="G71" s="611"/>
      <c r="H71" s="492"/>
      <c r="I71" s="612"/>
      <c r="J71" s="612"/>
      <c r="K71" s="612"/>
      <c r="L71" s="492"/>
      <c r="M71" s="492"/>
      <c r="N71" s="64"/>
      <c r="O71" s="14"/>
      <c r="P71" s="274"/>
      <c r="Q71" s="310"/>
      <c r="R71" s="1"/>
      <c r="S71" s="1"/>
    </row>
    <row r="72" spans="2:20" x14ac:dyDescent="0.2">
      <c r="B72" s="25"/>
      <c r="C72" s="547">
        <v>24</v>
      </c>
      <c r="D72" s="222"/>
      <c r="E72" s="611"/>
      <c r="F72" s="611"/>
      <c r="G72" s="611"/>
      <c r="H72" s="492"/>
      <c r="I72" s="612"/>
      <c r="J72" s="612"/>
      <c r="K72" s="612"/>
      <c r="L72" s="492"/>
      <c r="M72" s="492"/>
      <c r="N72" s="64"/>
      <c r="O72" s="14"/>
      <c r="P72" s="274"/>
      <c r="Q72" s="310"/>
      <c r="R72" s="1"/>
      <c r="S72" s="1"/>
    </row>
    <row r="73" spans="2:20" x14ac:dyDescent="0.2">
      <c r="B73" s="25"/>
      <c r="C73" s="547">
        <v>25</v>
      </c>
      <c r="D73" s="222"/>
      <c r="E73" s="611"/>
      <c r="F73" s="611"/>
      <c r="G73" s="611"/>
      <c r="H73" s="492"/>
      <c r="I73" s="612"/>
      <c r="J73" s="612"/>
      <c r="K73" s="612"/>
      <c r="L73" s="492"/>
      <c r="M73" s="492"/>
      <c r="N73" s="64"/>
      <c r="O73" s="14"/>
      <c r="P73" s="274"/>
      <c r="Q73" s="310"/>
      <c r="R73" s="1"/>
      <c r="S73" s="1"/>
    </row>
    <row r="74" spans="2:20" x14ac:dyDescent="0.2">
      <c r="B74" s="25"/>
      <c r="C74" s="547">
        <v>26</v>
      </c>
      <c r="D74" s="222"/>
      <c r="E74" s="611"/>
      <c r="F74" s="611"/>
      <c r="G74" s="611"/>
      <c r="H74" s="492"/>
      <c r="I74" s="612"/>
      <c r="J74" s="612"/>
      <c r="K74" s="612"/>
      <c r="L74" s="492"/>
      <c r="M74" s="492"/>
      <c r="N74" s="64"/>
      <c r="O74" s="14"/>
      <c r="P74" s="274"/>
      <c r="Q74" s="310"/>
      <c r="R74" s="1"/>
      <c r="S74" s="1"/>
    </row>
    <row r="75" spans="2:20" x14ac:dyDescent="0.2">
      <c r="B75" s="25"/>
      <c r="C75" s="547">
        <v>27</v>
      </c>
      <c r="D75" s="222"/>
      <c r="E75" s="611"/>
      <c r="F75" s="611"/>
      <c r="G75" s="611"/>
      <c r="H75" s="492"/>
      <c r="I75" s="612"/>
      <c r="J75" s="612"/>
      <c r="K75" s="612"/>
      <c r="L75" s="492"/>
      <c r="M75" s="492"/>
      <c r="N75" s="64"/>
      <c r="O75" s="14"/>
      <c r="P75" s="274"/>
      <c r="Q75" s="310"/>
      <c r="R75" s="1"/>
      <c r="S75" s="1"/>
    </row>
    <row r="76" spans="2:20" x14ac:dyDescent="0.2">
      <c r="B76" s="25"/>
      <c r="C76" s="547">
        <v>28</v>
      </c>
      <c r="D76" s="222"/>
      <c r="E76" s="611"/>
      <c r="F76" s="611"/>
      <c r="G76" s="611"/>
      <c r="H76" s="492"/>
      <c r="I76" s="612"/>
      <c r="J76" s="612"/>
      <c r="K76" s="612"/>
      <c r="L76" s="492"/>
      <c r="M76" s="492"/>
      <c r="N76" s="64"/>
      <c r="O76" s="14"/>
      <c r="P76" s="274"/>
      <c r="Q76" s="310"/>
      <c r="R76" s="1"/>
      <c r="S76" s="1"/>
    </row>
    <row r="77" spans="2:20" x14ac:dyDescent="0.2">
      <c r="B77" s="25"/>
      <c r="C77" s="547">
        <v>29</v>
      </c>
      <c r="D77" s="222"/>
      <c r="E77" s="611"/>
      <c r="F77" s="611"/>
      <c r="G77" s="611"/>
      <c r="H77" s="492"/>
      <c r="I77" s="612"/>
      <c r="J77" s="612"/>
      <c r="K77" s="612"/>
      <c r="L77" s="492"/>
      <c r="M77" s="492"/>
      <c r="N77" s="64"/>
      <c r="O77" s="14"/>
      <c r="P77" s="274"/>
      <c r="Q77" s="310"/>
      <c r="R77" s="1"/>
      <c r="S77" s="1"/>
    </row>
    <row r="78" spans="2:20" x14ac:dyDescent="0.2">
      <c r="B78" s="25"/>
      <c r="C78" s="547">
        <v>30</v>
      </c>
      <c r="D78" s="222"/>
      <c r="E78" s="611"/>
      <c r="F78" s="611"/>
      <c r="G78" s="611"/>
      <c r="H78" s="492"/>
      <c r="I78" s="612"/>
      <c r="J78" s="612"/>
      <c r="K78" s="612"/>
      <c r="L78" s="492"/>
      <c r="M78" s="492"/>
      <c r="N78" s="64"/>
      <c r="O78" s="14"/>
      <c r="P78" s="274"/>
      <c r="Q78" s="310"/>
      <c r="R78" s="1"/>
      <c r="S78" s="1"/>
    </row>
    <row r="79" spans="2:20" x14ac:dyDescent="0.2">
      <c r="B79" s="25"/>
      <c r="C79" s="547">
        <v>31</v>
      </c>
      <c r="D79" s="222"/>
      <c r="E79" s="611"/>
      <c r="F79" s="611"/>
      <c r="G79" s="611"/>
      <c r="H79" s="492"/>
      <c r="I79" s="612"/>
      <c r="J79" s="612"/>
      <c r="K79" s="612"/>
      <c r="L79" s="492"/>
      <c r="M79" s="492"/>
      <c r="N79" s="64"/>
      <c r="O79" s="14"/>
      <c r="P79" s="274"/>
      <c r="Q79" s="310"/>
      <c r="R79" s="1"/>
      <c r="S79" s="1"/>
    </row>
    <row r="80" spans="2:20" x14ac:dyDescent="0.2">
      <c r="B80" s="25"/>
      <c r="C80" s="547">
        <v>32</v>
      </c>
      <c r="D80" s="222"/>
      <c r="E80" s="611"/>
      <c r="F80" s="611"/>
      <c r="G80" s="611"/>
      <c r="H80" s="492"/>
      <c r="I80" s="612"/>
      <c r="J80" s="612"/>
      <c r="K80" s="612"/>
      <c r="L80" s="492"/>
      <c r="M80" s="492"/>
      <c r="N80" s="64"/>
      <c r="O80" s="14"/>
      <c r="P80" s="274"/>
      <c r="Q80" s="310"/>
      <c r="R80" s="1"/>
      <c r="S80" s="1"/>
    </row>
    <row r="81" spans="2:19" x14ac:dyDescent="0.2">
      <c r="B81" s="25"/>
      <c r="C81" s="547">
        <v>33</v>
      </c>
      <c r="D81" s="222"/>
      <c r="E81" s="611"/>
      <c r="F81" s="611"/>
      <c r="G81" s="611"/>
      <c r="H81" s="492"/>
      <c r="I81" s="612"/>
      <c r="J81" s="612"/>
      <c r="K81" s="612"/>
      <c r="L81" s="492"/>
      <c r="M81" s="492"/>
      <c r="N81" s="64"/>
      <c r="O81" s="14"/>
      <c r="P81" s="274"/>
      <c r="Q81" s="310"/>
      <c r="R81" s="1"/>
      <c r="S81" s="1"/>
    </row>
    <row r="82" spans="2:19" x14ac:dyDescent="0.2">
      <c r="B82" s="25"/>
      <c r="C82" s="547">
        <v>34</v>
      </c>
      <c r="D82" s="222"/>
      <c r="E82" s="611"/>
      <c r="F82" s="611"/>
      <c r="G82" s="611"/>
      <c r="H82" s="492"/>
      <c r="I82" s="612"/>
      <c r="J82" s="612"/>
      <c r="K82" s="612"/>
      <c r="L82" s="492"/>
      <c r="M82" s="492"/>
      <c r="N82" s="64"/>
      <c r="O82" s="14"/>
      <c r="P82" s="274"/>
      <c r="Q82" s="310"/>
      <c r="R82" s="1"/>
      <c r="S82" s="1"/>
    </row>
    <row r="83" spans="2:19" x14ac:dyDescent="0.2">
      <c r="B83" s="25"/>
      <c r="C83" s="547">
        <v>35</v>
      </c>
      <c r="D83" s="222"/>
      <c r="E83" s="611"/>
      <c r="F83" s="611"/>
      <c r="G83" s="611"/>
      <c r="H83" s="492"/>
      <c r="I83" s="612"/>
      <c r="J83" s="612"/>
      <c r="K83" s="612"/>
      <c r="L83" s="492"/>
      <c r="M83" s="492"/>
      <c r="N83" s="64"/>
      <c r="O83" s="14"/>
      <c r="P83" s="274"/>
      <c r="Q83" s="310"/>
      <c r="R83" s="1"/>
      <c r="S83" s="1"/>
    </row>
    <row r="84" spans="2:19" x14ac:dyDescent="0.2">
      <c r="B84" s="25"/>
      <c r="C84" s="547">
        <v>36</v>
      </c>
      <c r="D84" s="222"/>
      <c r="E84" s="611"/>
      <c r="F84" s="611"/>
      <c r="G84" s="611"/>
      <c r="H84" s="492"/>
      <c r="I84" s="612"/>
      <c r="J84" s="612"/>
      <c r="K84" s="612"/>
      <c r="L84" s="492"/>
      <c r="M84" s="492"/>
      <c r="N84" s="64"/>
      <c r="O84" s="14"/>
      <c r="P84" s="274"/>
      <c r="Q84" s="310"/>
      <c r="R84" s="1"/>
      <c r="S84" s="1"/>
    </row>
    <row r="85" spans="2:19" x14ac:dyDescent="0.2">
      <c r="B85" s="25"/>
      <c r="C85" s="547">
        <v>37</v>
      </c>
      <c r="D85" s="222"/>
      <c r="E85" s="611"/>
      <c r="F85" s="611"/>
      <c r="G85" s="611"/>
      <c r="H85" s="492"/>
      <c r="I85" s="612"/>
      <c r="J85" s="612"/>
      <c r="K85" s="612"/>
      <c r="L85" s="492"/>
      <c r="M85" s="492"/>
      <c r="N85" s="64"/>
      <c r="O85" s="14"/>
      <c r="P85" s="274"/>
      <c r="Q85" s="310"/>
      <c r="R85" s="1"/>
      <c r="S85" s="1"/>
    </row>
    <row r="86" spans="2:19" x14ac:dyDescent="0.2">
      <c r="B86" s="25"/>
      <c r="C86" s="547">
        <v>38</v>
      </c>
      <c r="D86" s="222"/>
      <c r="E86" s="611"/>
      <c r="F86" s="611"/>
      <c r="G86" s="611"/>
      <c r="H86" s="492"/>
      <c r="I86" s="612"/>
      <c r="J86" s="612"/>
      <c r="K86" s="612"/>
      <c r="L86" s="492"/>
      <c r="M86" s="492"/>
      <c r="N86" s="64"/>
      <c r="O86" s="14"/>
      <c r="P86" s="274"/>
      <c r="Q86" s="310"/>
      <c r="R86" s="1"/>
      <c r="S86" s="1"/>
    </row>
    <row r="87" spans="2:19" x14ac:dyDescent="0.2">
      <c r="B87" s="25"/>
      <c r="C87" s="547">
        <v>39</v>
      </c>
      <c r="D87" s="222"/>
      <c r="E87" s="611"/>
      <c r="F87" s="611"/>
      <c r="G87" s="611"/>
      <c r="H87" s="492"/>
      <c r="I87" s="612"/>
      <c r="J87" s="612"/>
      <c r="K87" s="612"/>
      <c r="L87" s="492"/>
      <c r="M87" s="492"/>
      <c r="N87" s="64"/>
      <c r="O87" s="14"/>
      <c r="P87" s="274"/>
      <c r="Q87" s="310"/>
      <c r="R87" s="1"/>
      <c r="S87" s="1"/>
    </row>
    <row r="88" spans="2:19" x14ac:dyDescent="0.2">
      <c r="B88" s="25"/>
      <c r="C88" s="547">
        <v>40</v>
      </c>
      <c r="D88" s="222"/>
      <c r="E88" s="611"/>
      <c r="F88" s="611"/>
      <c r="G88" s="611"/>
      <c r="H88" s="492"/>
      <c r="I88" s="612"/>
      <c r="J88" s="612"/>
      <c r="K88" s="612"/>
      <c r="L88" s="492"/>
      <c r="M88" s="492"/>
      <c r="N88" s="64"/>
      <c r="O88" s="14"/>
      <c r="P88" s="274"/>
      <c r="Q88" s="310"/>
      <c r="R88" s="1"/>
      <c r="S88" s="1"/>
    </row>
    <row r="89" spans="2:19" x14ac:dyDescent="0.2">
      <c r="B89" s="25"/>
      <c r="C89" s="547">
        <v>41</v>
      </c>
      <c r="D89" s="222"/>
      <c r="E89" s="611"/>
      <c r="F89" s="611"/>
      <c r="G89" s="611"/>
      <c r="H89" s="492"/>
      <c r="I89" s="612"/>
      <c r="J89" s="612"/>
      <c r="K89" s="612"/>
      <c r="L89" s="492"/>
      <c r="M89" s="492"/>
      <c r="N89" s="64"/>
      <c r="O89" s="14"/>
      <c r="P89" s="274"/>
      <c r="Q89" s="310"/>
      <c r="R89" s="1"/>
      <c r="S89" s="1"/>
    </row>
    <row r="90" spans="2:19" x14ac:dyDescent="0.2">
      <c r="B90" s="25"/>
      <c r="C90" s="547">
        <v>42</v>
      </c>
      <c r="D90" s="222"/>
      <c r="E90" s="611"/>
      <c r="F90" s="611"/>
      <c r="G90" s="611"/>
      <c r="H90" s="492"/>
      <c r="I90" s="612"/>
      <c r="J90" s="612"/>
      <c r="K90" s="612"/>
      <c r="L90" s="492"/>
      <c r="M90" s="492"/>
      <c r="N90" s="64"/>
      <c r="O90" s="14"/>
      <c r="P90" s="274"/>
      <c r="Q90" s="310"/>
      <c r="R90" s="1"/>
      <c r="S90" s="1"/>
    </row>
    <row r="91" spans="2:19" x14ac:dyDescent="0.2">
      <c r="B91" s="25"/>
      <c r="C91" s="547">
        <v>43</v>
      </c>
      <c r="D91" s="222"/>
      <c r="E91" s="611"/>
      <c r="F91" s="611"/>
      <c r="G91" s="611"/>
      <c r="H91" s="492"/>
      <c r="I91" s="612"/>
      <c r="J91" s="612"/>
      <c r="K91" s="612"/>
      <c r="L91" s="492"/>
      <c r="M91" s="492"/>
      <c r="N91" s="64"/>
      <c r="O91" s="14"/>
      <c r="P91" s="274"/>
      <c r="Q91" s="310"/>
      <c r="R91" s="1"/>
      <c r="S91" s="1"/>
    </row>
    <row r="92" spans="2:19" x14ac:dyDescent="0.2">
      <c r="B92" s="25"/>
      <c r="C92" s="547">
        <v>44</v>
      </c>
      <c r="D92" s="222"/>
      <c r="E92" s="611"/>
      <c r="F92" s="611"/>
      <c r="G92" s="611"/>
      <c r="H92" s="492"/>
      <c r="I92" s="612"/>
      <c r="J92" s="612"/>
      <c r="K92" s="612"/>
      <c r="L92" s="492"/>
      <c r="M92" s="492"/>
      <c r="N92" s="64"/>
      <c r="O92" s="14"/>
      <c r="P92" s="274"/>
      <c r="Q92" s="310"/>
      <c r="R92" s="1"/>
      <c r="S92" s="1"/>
    </row>
    <row r="93" spans="2:19" x14ac:dyDescent="0.2">
      <c r="B93" s="25"/>
      <c r="C93" s="547">
        <v>45</v>
      </c>
      <c r="D93" s="222"/>
      <c r="E93" s="611"/>
      <c r="F93" s="611"/>
      <c r="G93" s="611"/>
      <c r="H93" s="492"/>
      <c r="I93" s="612"/>
      <c r="J93" s="612"/>
      <c r="K93" s="612"/>
      <c r="L93" s="492"/>
      <c r="M93" s="492"/>
      <c r="N93" s="64"/>
      <c r="O93" s="14"/>
      <c r="P93" s="274"/>
      <c r="Q93" s="310"/>
      <c r="R93" s="1"/>
      <c r="S93" s="1"/>
    </row>
    <row r="94" spans="2:19" x14ac:dyDescent="0.2">
      <c r="B94" s="25"/>
      <c r="C94" s="547">
        <v>46</v>
      </c>
      <c r="D94" s="222"/>
      <c r="E94" s="611"/>
      <c r="F94" s="611"/>
      <c r="G94" s="611"/>
      <c r="H94" s="492"/>
      <c r="I94" s="612"/>
      <c r="J94" s="612"/>
      <c r="K94" s="612"/>
      <c r="L94" s="492"/>
      <c r="M94" s="492"/>
      <c r="N94" s="64"/>
      <c r="O94" s="14"/>
      <c r="P94" s="274"/>
      <c r="Q94" s="310"/>
      <c r="R94" s="1"/>
      <c r="S94" s="1"/>
    </row>
    <row r="95" spans="2:19" x14ac:dyDescent="0.2">
      <c r="B95" s="25"/>
      <c r="C95" s="547">
        <v>47</v>
      </c>
      <c r="D95" s="222"/>
      <c r="E95" s="611"/>
      <c r="F95" s="611"/>
      <c r="G95" s="611"/>
      <c r="H95" s="492"/>
      <c r="I95" s="612"/>
      <c r="J95" s="612"/>
      <c r="K95" s="612"/>
      <c r="L95" s="492"/>
      <c r="M95" s="492"/>
      <c r="N95" s="64"/>
      <c r="O95" s="14"/>
      <c r="P95" s="274"/>
      <c r="Q95" s="310"/>
      <c r="R95" s="1"/>
      <c r="S95" s="1"/>
    </row>
    <row r="96" spans="2:19" x14ac:dyDescent="0.2">
      <c r="B96" s="25"/>
      <c r="C96" s="547">
        <v>48</v>
      </c>
      <c r="D96" s="222"/>
      <c r="E96" s="611"/>
      <c r="F96" s="611"/>
      <c r="G96" s="611"/>
      <c r="H96" s="492"/>
      <c r="I96" s="612"/>
      <c r="J96" s="612"/>
      <c r="K96" s="612"/>
      <c r="L96" s="492"/>
      <c r="M96" s="492"/>
      <c r="N96" s="64"/>
      <c r="O96" s="14"/>
      <c r="P96" s="274"/>
      <c r="Q96" s="310"/>
      <c r="R96" s="1"/>
      <c r="S96" s="1"/>
    </row>
    <row r="97" spans="2:21" x14ac:dyDescent="0.2">
      <c r="B97" s="25"/>
      <c r="C97" s="547">
        <v>49</v>
      </c>
      <c r="D97" s="222"/>
      <c r="E97" s="611"/>
      <c r="F97" s="611"/>
      <c r="G97" s="611"/>
      <c r="H97" s="492"/>
      <c r="I97" s="612"/>
      <c r="J97" s="612"/>
      <c r="K97" s="612"/>
      <c r="L97" s="492"/>
      <c r="M97" s="492"/>
      <c r="N97" s="64"/>
      <c r="O97" s="14"/>
      <c r="P97" s="274"/>
      <c r="Q97" s="310"/>
      <c r="R97" s="1"/>
      <c r="S97" s="1"/>
    </row>
    <row r="98" spans="2:21" x14ac:dyDescent="0.2">
      <c r="B98" s="25"/>
      <c r="C98" s="547">
        <v>50</v>
      </c>
      <c r="D98" s="222"/>
      <c r="E98" s="611"/>
      <c r="F98" s="611"/>
      <c r="G98" s="611"/>
      <c r="H98" s="492"/>
      <c r="I98" s="612"/>
      <c r="J98" s="612"/>
      <c r="K98" s="612"/>
      <c r="L98" s="492"/>
      <c r="M98" s="492"/>
      <c r="N98" s="64"/>
      <c r="O98" s="14"/>
      <c r="P98" s="274"/>
      <c r="Q98" s="310"/>
      <c r="R98" s="1"/>
      <c r="S98" s="1"/>
    </row>
    <row r="99" spans="2:21" x14ac:dyDescent="0.2">
      <c r="B99" s="25"/>
      <c r="C99" s="547">
        <v>51</v>
      </c>
      <c r="D99" s="222"/>
      <c r="E99" s="611"/>
      <c r="F99" s="611"/>
      <c r="G99" s="611"/>
      <c r="H99" s="492"/>
      <c r="I99" s="612"/>
      <c r="J99" s="612"/>
      <c r="K99" s="612"/>
      <c r="L99" s="492"/>
      <c r="M99" s="492"/>
      <c r="N99" s="64"/>
      <c r="O99" s="14"/>
      <c r="P99" s="274"/>
      <c r="Q99" s="310"/>
      <c r="R99" s="1"/>
      <c r="S99" s="1"/>
    </row>
    <row r="100" spans="2:21" x14ac:dyDescent="0.2">
      <c r="B100" s="25"/>
      <c r="C100" s="547">
        <v>52</v>
      </c>
      <c r="D100" s="222"/>
      <c r="E100" s="611"/>
      <c r="F100" s="611"/>
      <c r="G100" s="611"/>
      <c r="H100" s="492"/>
      <c r="I100" s="612"/>
      <c r="J100" s="612"/>
      <c r="K100" s="612"/>
      <c r="L100" s="492"/>
      <c r="M100" s="492"/>
      <c r="N100" s="64"/>
      <c r="O100" s="14"/>
      <c r="P100" s="274"/>
      <c r="Q100" s="310"/>
      <c r="R100" s="1"/>
      <c r="S100" s="1"/>
    </row>
    <row r="101" spans="2:21" x14ac:dyDescent="0.2">
      <c r="B101" s="25"/>
      <c r="C101" s="547">
        <v>53</v>
      </c>
      <c r="D101" s="222"/>
      <c r="E101" s="611"/>
      <c r="F101" s="611"/>
      <c r="G101" s="611"/>
      <c r="H101" s="492"/>
      <c r="I101" s="612"/>
      <c r="J101" s="612"/>
      <c r="K101" s="612"/>
      <c r="L101" s="492"/>
      <c r="M101" s="492"/>
      <c r="N101" s="64"/>
      <c r="O101" s="14"/>
      <c r="P101" s="274"/>
      <c r="Q101" s="310"/>
      <c r="R101" s="1"/>
      <c r="S101" s="1"/>
    </row>
    <row r="102" spans="2:21" x14ac:dyDescent="0.2">
      <c r="B102" s="25"/>
      <c r="C102" s="547">
        <v>54</v>
      </c>
      <c r="D102" s="222"/>
      <c r="E102" s="611"/>
      <c r="F102" s="611"/>
      <c r="G102" s="611"/>
      <c r="H102" s="492"/>
      <c r="I102" s="612"/>
      <c r="J102" s="612"/>
      <c r="K102" s="612"/>
      <c r="L102" s="492"/>
      <c r="M102" s="492"/>
      <c r="N102" s="64"/>
      <c r="O102" s="14"/>
      <c r="P102" s="274"/>
      <c r="Q102" s="311"/>
      <c r="R102" s="1"/>
      <c r="S102" s="1"/>
      <c r="U102" s="10"/>
    </row>
    <row r="103" spans="2:21" x14ac:dyDescent="0.2">
      <c r="B103" s="25"/>
      <c r="C103" s="547">
        <v>55</v>
      </c>
      <c r="D103" s="222"/>
      <c r="E103" s="611"/>
      <c r="F103" s="611"/>
      <c r="G103" s="611"/>
      <c r="H103" s="492"/>
      <c r="I103" s="612"/>
      <c r="J103" s="612"/>
      <c r="K103" s="612"/>
      <c r="L103" s="492"/>
      <c r="M103" s="492"/>
      <c r="N103" s="64"/>
      <c r="O103" s="14"/>
      <c r="P103" s="274"/>
      <c r="Q103" s="310"/>
      <c r="R103" s="1"/>
      <c r="S103" s="1"/>
    </row>
    <row r="104" spans="2:21" x14ac:dyDescent="0.2">
      <c r="B104" s="25"/>
      <c r="C104" s="547">
        <v>56</v>
      </c>
      <c r="D104" s="222"/>
      <c r="E104" s="611"/>
      <c r="F104" s="611"/>
      <c r="G104" s="611"/>
      <c r="H104" s="492"/>
      <c r="I104" s="612"/>
      <c r="J104" s="612"/>
      <c r="K104" s="612"/>
      <c r="L104" s="492"/>
      <c r="M104" s="492"/>
      <c r="N104" s="64"/>
      <c r="O104" s="14"/>
      <c r="P104" s="274"/>
      <c r="Q104" s="310"/>
      <c r="R104" s="1"/>
      <c r="S104" s="1"/>
    </row>
    <row r="105" spans="2:21" x14ac:dyDescent="0.2">
      <c r="B105" s="25"/>
      <c r="C105" s="547">
        <v>57</v>
      </c>
      <c r="D105" s="222"/>
      <c r="E105" s="611"/>
      <c r="F105" s="611"/>
      <c r="G105" s="611"/>
      <c r="H105" s="492"/>
      <c r="I105" s="612"/>
      <c r="J105" s="612"/>
      <c r="K105" s="612"/>
      <c r="L105" s="492"/>
      <c r="M105" s="492"/>
      <c r="N105" s="64"/>
      <c r="O105" s="14"/>
      <c r="P105" s="274"/>
      <c r="Q105" s="310"/>
      <c r="R105" s="1"/>
      <c r="S105" s="1"/>
    </row>
    <row r="106" spans="2:21" x14ac:dyDescent="0.2">
      <c r="B106" s="25"/>
      <c r="C106" s="547">
        <v>58</v>
      </c>
      <c r="D106" s="222"/>
      <c r="E106" s="611"/>
      <c r="F106" s="611"/>
      <c r="G106" s="611"/>
      <c r="H106" s="492"/>
      <c r="I106" s="612"/>
      <c r="J106" s="612"/>
      <c r="K106" s="612"/>
      <c r="L106" s="492"/>
      <c r="M106" s="492"/>
      <c r="N106" s="64"/>
      <c r="O106" s="14"/>
      <c r="P106" s="274"/>
      <c r="Q106" s="311"/>
      <c r="R106" s="1"/>
      <c r="S106" s="1"/>
    </row>
    <row r="107" spans="2:21" x14ac:dyDescent="0.2">
      <c r="B107" s="25"/>
      <c r="C107" s="547">
        <v>59</v>
      </c>
      <c r="D107" s="222"/>
      <c r="E107" s="611"/>
      <c r="F107" s="611"/>
      <c r="G107" s="611"/>
      <c r="H107" s="492"/>
      <c r="I107" s="612"/>
      <c r="J107" s="612"/>
      <c r="K107" s="612"/>
      <c r="L107" s="492"/>
      <c r="M107" s="492"/>
      <c r="N107" s="64"/>
      <c r="O107" s="14"/>
      <c r="P107" s="274"/>
      <c r="Q107" s="311"/>
      <c r="R107" s="1"/>
      <c r="S107" s="1"/>
    </row>
    <row r="108" spans="2:21" x14ac:dyDescent="0.2">
      <c r="B108" s="25"/>
      <c r="C108" s="547">
        <v>60</v>
      </c>
      <c r="D108" s="222"/>
      <c r="E108" s="611"/>
      <c r="F108" s="611"/>
      <c r="G108" s="611"/>
      <c r="H108" s="492"/>
      <c r="I108" s="612"/>
      <c r="J108" s="612"/>
      <c r="K108" s="612"/>
      <c r="L108" s="492"/>
      <c r="M108" s="492"/>
      <c r="N108" s="64"/>
      <c r="O108" s="14"/>
      <c r="P108" s="274"/>
      <c r="Q108" s="311"/>
      <c r="R108" s="1"/>
      <c r="S108" s="1"/>
    </row>
    <row r="109" spans="2:21" x14ac:dyDescent="0.2">
      <c r="B109" s="25"/>
      <c r="C109" s="547">
        <v>61</v>
      </c>
      <c r="D109" s="222"/>
      <c r="E109" s="611"/>
      <c r="F109" s="611"/>
      <c r="G109" s="611"/>
      <c r="H109" s="492"/>
      <c r="I109" s="612"/>
      <c r="J109" s="612"/>
      <c r="K109" s="612"/>
      <c r="L109" s="492"/>
      <c r="M109" s="492"/>
      <c r="N109" s="64"/>
      <c r="O109" s="14"/>
      <c r="P109" s="274"/>
      <c r="Q109" s="311"/>
      <c r="R109" s="1"/>
      <c r="S109" s="1"/>
    </row>
    <row r="110" spans="2:21" x14ac:dyDescent="0.2">
      <c r="B110" s="25"/>
      <c r="C110" s="547">
        <v>62</v>
      </c>
      <c r="D110" s="222"/>
      <c r="E110" s="611"/>
      <c r="F110" s="611"/>
      <c r="G110" s="611"/>
      <c r="H110" s="492"/>
      <c r="I110" s="612"/>
      <c r="J110" s="612"/>
      <c r="K110" s="612"/>
      <c r="L110" s="492"/>
      <c r="M110" s="492"/>
      <c r="N110" s="64"/>
      <c r="O110" s="14"/>
      <c r="P110" s="274"/>
      <c r="Q110" s="310"/>
      <c r="R110" s="1"/>
      <c r="S110" s="1"/>
    </row>
    <row r="111" spans="2:21" x14ac:dyDescent="0.2">
      <c r="B111" s="25"/>
      <c r="C111" s="547">
        <v>63</v>
      </c>
      <c r="D111" s="222"/>
      <c r="E111" s="611"/>
      <c r="F111" s="611"/>
      <c r="G111" s="611"/>
      <c r="H111" s="492"/>
      <c r="I111" s="612"/>
      <c r="J111" s="612"/>
      <c r="K111" s="612"/>
      <c r="L111" s="492"/>
      <c r="M111" s="492"/>
      <c r="N111" s="64"/>
      <c r="O111" s="14"/>
      <c r="P111" s="274"/>
      <c r="Q111" s="310"/>
      <c r="R111" s="1"/>
      <c r="S111" s="1"/>
    </row>
    <row r="112" spans="2:21" x14ac:dyDescent="0.2">
      <c r="B112" s="25"/>
      <c r="C112" s="547">
        <v>64</v>
      </c>
      <c r="D112" s="222"/>
      <c r="E112" s="611"/>
      <c r="F112" s="611"/>
      <c r="G112" s="611"/>
      <c r="H112" s="492"/>
      <c r="I112" s="612"/>
      <c r="J112" s="612"/>
      <c r="K112" s="612"/>
      <c r="L112" s="492"/>
      <c r="M112" s="492"/>
      <c r="N112" s="64"/>
      <c r="O112" s="14"/>
      <c r="P112" s="274"/>
      <c r="Q112" s="310"/>
      <c r="R112" s="1"/>
      <c r="S112" s="1"/>
    </row>
    <row r="113" spans="2:19" x14ac:dyDescent="0.2">
      <c r="B113" s="25"/>
      <c r="C113" s="547">
        <v>65</v>
      </c>
      <c r="D113" s="222"/>
      <c r="E113" s="611"/>
      <c r="F113" s="611"/>
      <c r="G113" s="611"/>
      <c r="H113" s="492"/>
      <c r="I113" s="612"/>
      <c r="J113" s="612"/>
      <c r="K113" s="612"/>
      <c r="L113" s="492"/>
      <c r="M113" s="492"/>
      <c r="N113" s="64"/>
      <c r="O113" s="14"/>
      <c r="P113" s="274"/>
      <c r="Q113" s="310"/>
      <c r="R113" s="1"/>
      <c r="S113" s="1"/>
    </row>
    <row r="114" spans="2:19" x14ac:dyDescent="0.2">
      <c r="B114" s="25"/>
      <c r="C114" s="547">
        <v>66</v>
      </c>
      <c r="D114" s="222"/>
      <c r="E114" s="611"/>
      <c r="F114" s="611"/>
      <c r="G114" s="611"/>
      <c r="H114" s="492"/>
      <c r="I114" s="612"/>
      <c r="J114" s="612"/>
      <c r="K114" s="612"/>
      <c r="L114" s="492"/>
      <c r="M114" s="492"/>
      <c r="N114" s="64"/>
      <c r="O114" s="14"/>
      <c r="P114" s="274"/>
      <c r="Q114" s="310"/>
      <c r="R114" s="1"/>
      <c r="S114" s="1"/>
    </row>
    <row r="115" spans="2:19" x14ac:dyDescent="0.2">
      <c r="B115" s="25"/>
      <c r="C115" s="547">
        <v>67</v>
      </c>
      <c r="D115" s="222"/>
      <c r="E115" s="611"/>
      <c r="F115" s="611"/>
      <c r="G115" s="611"/>
      <c r="H115" s="492"/>
      <c r="I115" s="612"/>
      <c r="J115" s="612"/>
      <c r="K115" s="612"/>
      <c r="L115" s="492"/>
      <c r="M115" s="492"/>
      <c r="N115" s="64"/>
      <c r="O115" s="14"/>
      <c r="P115" s="274"/>
      <c r="Q115" s="310"/>
      <c r="R115" s="1"/>
      <c r="S115" s="1"/>
    </row>
    <row r="116" spans="2:19" x14ac:dyDescent="0.2">
      <c r="B116" s="25"/>
      <c r="C116" s="547">
        <v>68</v>
      </c>
      <c r="D116" s="222"/>
      <c r="E116" s="611"/>
      <c r="F116" s="611"/>
      <c r="G116" s="611"/>
      <c r="H116" s="492"/>
      <c r="I116" s="612"/>
      <c r="J116" s="612"/>
      <c r="K116" s="612"/>
      <c r="L116" s="492"/>
      <c r="M116" s="492"/>
      <c r="N116" s="64"/>
      <c r="O116" s="14"/>
      <c r="P116" s="274"/>
      <c r="Q116" s="310"/>
      <c r="R116" s="1"/>
      <c r="S116" s="1"/>
    </row>
    <row r="117" spans="2:19" x14ac:dyDescent="0.2">
      <c r="B117" s="25"/>
      <c r="C117" s="547">
        <v>69</v>
      </c>
      <c r="D117" s="222"/>
      <c r="E117" s="611"/>
      <c r="F117" s="611"/>
      <c r="G117" s="611"/>
      <c r="H117" s="492"/>
      <c r="I117" s="612"/>
      <c r="J117" s="612"/>
      <c r="K117" s="612"/>
      <c r="L117" s="492"/>
      <c r="M117" s="492"/>
      <c r="N117" s="64"/>
      <c r="O117" s="14"/>
      <c r="P117" s="274"/>
      <c r="Q117" s="310"/>
      <c r="R117" s="1"/>
      <c r="S117" s="1"/>
    </row>
    <row r="118" spans="2:19" x14ac:dyDescent="0.2">
      <c r="B118" s="25"/>
      <c r="C118" s="547">
        <v>70</v>
      </c>
      <c r="D118" s="222"/>
      <c r="E118" s="611"/>
      <c r="F118" s="611"/>
      <c r="G118" s="611"/>
      <c r="H118" s="492"/>
      <c r="I118" s="612"/>
      <c r="J118" s="612"/>
      <c r="K118" s="612"/>
      <c r="L118" s="492"/>
      <c r="M118" s="492"/>
      <c r="N118" s="64"/>
      <c r="O118" s="14"/>
      <c r="P118" s="274"/>
      <c r="Q118" s="310"/>
      <c r="R118" s="1"/>
      <c r="S118" s="1"/>
    </row>
    <row r="119" spans="2:19" x14ac:dyDescent="0.2">
      <c r="B119" s="25"/>
      <c r="C119" s="547">
        <v>71</v>
      </c>
      <c r="D119" s="222"/>
      <c r="E119" s="611"/>
      <c r="F119" s="611"/>
      <c r="G119" s="611"/>
      <c r="H119" s="492"/>
      <c r="I119" s="612"/>
      <c r="J119" s="612"/>
      <c r="K119" s="612"/>
      <c r="L119" s="492"/>
      <c r="M119" s="492"/>
      <c r="N119" s="64"/>
      <c r="O119" s="14"/>
      <c r="P119" s="274"/>
      <c r="Q119" s="310"/>
      <c r="R119" s="1"/>
      <c r="S119" s="1"/>
    </row>
    <row r="120" spans="2:19" x14ac:dyDescent="0.2">
      <c r="B120" s="25"/>
      <c r="C120" s="547">
        <v>72</v>
      </c>
      <c r="D120" s="222"/>
      <c r="E120" s="611"/>
      <c r="F120" s="611"/>
      <c r="G120" s="611"/>
      <c r="H120" s="493"/>
      <c r="I120" s="612"/>
      <c r="J120" s="612"/>
      <c r="K120" s="612"/>
      <c r="L120" s="492"/>
      <c r="M120" s="492"/>
      <c r="N120" s="64"/>
      <c r="O120" s="14"/>
      <c r="P120" s="274"/>
      <c r="Q120" s="310"/>
      <c r="R120" s="1"/>
      <c r="S120" s="1"/>
    </row>
    <row r="121" spans="2:19" x14ac:dyDescent="0.2">
      <c r="B121" s="25"/>
      <c r="C121" s="547">
        <v>73</v>
      </c>
      <c r="D121" s="222"/>
      <c r="E121" s="611"/>
      <c r="F121" s="611"/>
      <c r="G121" s="611"/>
      <c r="H121" s="492"/>
      <c r="I121" s="612"/>
      <c r="J121" s="612"/>
      <c r="K121" s="612"/>
      <c r="L121" s="492"/>
      <c r="M121" s="492"/>
      <c r="N121" s="64"/>
      <c r="O121" s="14"/>
      <c r="P121" s="274"/>
      <c r="Q121" s="310"/>
      <c r="R121" s="1"/>
      <c r="S121" s="1"/>
    </row>
    <row r="122" spans="2:19" x14ac:dyDescent="0.2">
      <c r="B122" s="25"/>
      <c r="C122" s="547">
        <v>74</v>
      </c>
      <c r="D122" s="222"/>
      <c r="E122" s="611"/>
      <c r="F122" s="611"/>
      <c r="G122" s="611"/>
      <c r="H122" s="492"/>
      <c r="I122" s="612"/>
      <c r="J122" s="612"/>
      <c r="K122" s="612"/>
      <c r="L122" s="492"/>
      <c r="M122" s="492"/>
      <c r="N122" s="64"/>
      <c r="O122" s="14"/>
      <c r="P122" s="274"/>
      <c r="Q122" s="310"/>
      <c r="R122" s="1"/>
      <c r="S122" s="1"/>
    </row>
    <row r="123" spans="2:19" x14ac:dyDescent="0.2">
      <c r="B123" s="25"/>
      <c r="C123" s="547">
        <v>75</v>
      </c>
      <c r="D123" s="222"/>
      <c r="E123" s="611"/>
      <c r="F123" s="611"/>
      <c r="G123" s="611"/>
      <c r="H123" s="492"/>
      <c r="I123" s="612"/>
      <c r="J123" s="612"/>
      <c r="K123" s="612"/>
      <c r="L123" s="492"/>
      <c r="M123" s="492"/>
      <c r="N123" s="64"/>
      <c r="O123" s="14"/>
      <c r="P123" s="274"/>
      <c r="Q123" s="310"/>
      <c r="R123" s="1"/>
      <c r="S123" s="1"/>
    </row>
    <row r="124" spans="2:19" x14ac:dyDescent="0.2">
      <c r="B124" s="25"/>
      <c r="C124" s="547">
        <v>76</v>
      </c>
      <c r="D124" s="222"/>
      <c r="E124" s="611"/>
      <c r="F124" s="611"/>
      <c r="G124" s="611"/>
      <c r="H124" s="492"/>
      <c r="I124" s="612"/>
      <c r="J124" s="612"/>
      <c r="K124" s="612"/>
      <c r="L124" s="492"/>
      <c r="M124" s="492"/>
      <c r="N124" s="64"/>
      <c r="O124" s="14"/>
      <c r="P124" s="274"/>
      <c r="Q124" s="310"/>
      <c r="R124" s="1"/>
      <c r="S124" s="1"/>
    </row>
    <row r="125" spans="2:19" x14ac:dyDescent="0.2">
      <c r="B125" s="25"/>
      <c r="C125" s="547">
        <v>77</v>
      </c>
      <c r="D125" s="222"/>
      <c r="E125" s="611"/>
      <c r="F125" s="611"/>
      <c r="G125" s="611"/>
      <c r="H125" s="492"/>
      <c r="I125" s="612"/>
      <c r="J125" s="612"/>
      <c r="K125" s="612"/>
      <c r="L125" s="492"/>
      <c r="M125" s="492"/>
      <c r="N125" s="64"/>
      <c r="O125" s="14"/>
      <c r="P125" s="274"/>
      <c r="Q125" s="310"/>
      <c r="R125" s="1"/>
      <c r="S125" s="1"/>
    </row>
    <row r="126" spans="2:19" x14ac:dyDescent="0.2">
      <c r="B126" s="25"/>
      <c r="C126" s="547">
        <v>78</v>
      </c>
      <c r="D126" s="222"/>
      <c r="E126" s="611"/>
      <c r="F126" s="611"/>
      <c r="G126" s="611"/>
      <c r="H126" s="492"/>
      <c r="I126" s="612"/>
      <c r="J126" s="612"/>
      <c r="K126" s="612"/>
      <c r="L126" s="492"/>
      <c r="M126" s="492"/>
      <c r="N126" s="64"/>
      <c r="O126" s="14"/>
      <c r="P126" s="274"/>
      <c r="Q126" s="310"/>
      <c r="R126" s="1"/>
      <c r="S126" s="1"/>
    </row>
    <row r="127" spans="2:19" x14ac:dyDescent="0.2">
      <c r="B127" s="25"/>
      <c r="C127" s="547">
        <v>79</v>
      </c>
      <c r="D127" s="222"/>
      <c r="E127" s="611"/>
      <c r="F127" s="611"/>
      <c r="G127" s="611"/>
      <c r="H127" s="492"/>
      <c r="I127" s="612"/>
      <c r="J127" s="612"/>
      <c r="K127" s="612"/>
      <c r="L127" s="492"/>
      <c r="M127" s="492"/>
      <c r="N127" s="64"/>
      <c r="O127" s="14"/>
      <c r="P127" s="274"/>
      <c r="Q127" s="310"/>
      <c r="R127" s="1"/>
      <c r="S127" s="1"/>
    </row>
    <row r="128" spans="2:19" x14ac:dyDescent="0.2">
      <c r="B128" s="25"/>
      <c r="C128" s="547">
        <v>80</v>
      </c>
      <c r="D128" s="222"/>
      <c r="E128" s="611"/>
      <c r="F128" s="611"/>
      <c r="G128" s="611"/>
      <c r="H128" s="492"/>
      <c r="I128" s="612"/>
      <c r="J128" s="612"/>
      <c r="K128" s="612"/>
      <c r="L128" s="492"/>
      <c r="M128" s="492"/>
      <c r="N128" s="64"/>
      <c r="O128" s="14"/>
      <c r="P128" s="274"/>
      <c r="Q128" s="310"/>
      <c r="R128" s="1"/>
      <c r="S128" s="1"/>
    </row>
    <row r="129" spans="2:19" x14ac:dyDescent="0.2">
      <c r="B129" s="25"/>
      <c r="C129" s="547">
        <v>81</v>
      </c>
      <c r="D129" s="222"/>
      <c r="E129" s="611"/>
      <c r="F129" s="611"/>
      <c r="G129" s="611"/>
      <c r="H129" s="492"/>
      <c r="I129" s="612"/>
      <c r="J129" s="612"/>
      <c r="K129" s="612"/>
      <c r="L129" s="492"/>
      <c r="M129" s="492"/>
      <c r="N129" s="64"/>
      <c r="O129" s="14"/>
      <c r="P129" s="274"/>
      <c r="Q129" s="310"/>
      <c r="R129" s="1"/>
      <c r="S129" s="1"/>
    </row>
    <row r="130" spans="2:19" x14ac:dyDescent="0.2">
      <c r="B130" s="25"/>
      <c r="C130" s="547">
        <v>82</v>
      </c>
      <c r="D130" s="222"/>
      <c r="E130" s="611"/>
      <c r="F130" s="611"/>
      <c r="G130" s="611"/>
      <c r="H130" s="493"/>
      <c r="I130" s="612"/>
      <c r="J130" s="612"/>
      <c r="K130" s="612"/>
      <c r="L130" s="492"/>
      <c r="M130" s="492"/>
      <c r="N130" s="64"/>
      <c r="O130" s="14"/>
      <c r="P130" s="274"/>
      <c r="Q130" s="310"/>
      <c r="R130" s="1"/>
      <c r="S130" s="1"/>
    </row>
    <row r="131" spans="2:19" x14ac:dyDescent="0.2">
      <c r="B131" s="25"/>
      <c r="C131" s="547">
        <v>83</v>
      </c>
      <c r="D131" s="222"/>
      <c r="E131" s="611"/>
      <c r="F131" s="611"/>
      <c r="G131" s="611"/>
      <c r="H131" s="492"/>
      <c r="I131" s="612"/>
      <c r="J131" s="612"/>
      <c r="K131" s="612"/>
      <c r="L131" s="492"/>
      <c r="M131" s="492"/>
      <c r="N131" s="64"/>
      <c r="O131" s="14"/>
      <c r="P131" s="274"/>
      <c r="Q131" s="310"/>
      <c r="R131" s="1"/>
      <c r="S131" s="1"/>
    </row>
    <row r="132" spans="2:19" x14ac:dyDescent="0.2">
      <c r="B132" s="25"/>
      <c r="C132" s="547">
        <v>84</v>
      </c>
      <c r="D132" s="222"/>
      <c r="E132" s="611"/>
      <c r="F132" s="611"/>
      <c r="G132" s="611"/>
      <c r="H132" s="492"/>
      <c r="I132" s="612"/>
      <c r="J132" s="612"/>
      <c r="K132" s="612"/>
      <c r="L132" s="492"/>
      <c r="M132" s="492"/>
      <c r="N132" s="64"/>
      <c r="O132" s="14"/>
      <c r="P132" s="274"/>
      <c r="Q132" s="310"/>
      <c r="R132" s="1"/>
      <c r="S132" s="1"/>
    </row>
    <row r="133" spans="2:19" x14ac:dyDescent="0.2">
      <c r="B133" s="25"/>
      <c r="C133" s="547">
        <v>85</v>
      </c>
      <c r="D133" s="222"/>
      <c r="E133" s="611"/>
      <c r="F133" s="611"/>
      <c r="G133" s="611"/>
      <c r="H133" s="492"/>
      <c r="I133" s="612"/>
      <c r="J133" s="612"/>
      <c r="K133" s="612"/>
      <c r="L133" s="492"/>
      <c r="M133" s="492"/>
      <c r="N133" s="64"/>
      <c r="O133" s="14"/>
      <c r="P133" s="274"/>
      <c r="Q133" s="310"/>
      <c r="R133" s="1"/>
      <c r="S133" s="1"/>
    </row>
    <row r="134" spans="2:19" x14ac:dyDescent="0.2">
      <c r="B134" s="25"/>
      <c r="C134" s="547">
        <v>86</v>
      </c>
      <c r="D134" s="222"/>
      <c r="E134" s="611"/>
      <c r="F134" s="611"/>
      <c r="G134" s="611"/>
      <c r="H134" s="492"/>
      <c r="I134" s="612"/>
      <c r="J134" s="612"/>
      <c r="K134" s="612"/>
      <c r="L134" s="492"/>
      <c r="M134" s="492"/>
      <c r="N134" s="64"/>
      <c r="O134" s="14"/>
      <c r="P134" s="274"/>
      <c r="Q134" s="310"/>
      <c r="R134" s="1"/>
      <c r="S134" s="1"/>
    </row>
    <row r="135" spans="2:19" x14ac:dyDescent="0.2">
      <c r="B135" s="25"/>
      <c r="C135" s="547">
        <v>87</v>
      </c>
      <c r="D135" s="222"/>
      <c r="E135" s="611"/>
      <c r="F135" s="611"/>
      <c r="G135" s="611"/>
      <c r="H135" s="492"/>
      <c r="I135" s="612"/>
      <c r="J135" s="612"/>
      <c r="K135" s="612"/>
      <c r="L135" s="492"/>
      <c r="M135" s="492"/>
      <c r="N135" s="64"/>
      <c r="O135" s="14"/>
      <c r="P135" s="274"/>
      <c r="Q135" s="310"/>
      <c r="R135" s="1"/>
      <c r="S135" s="1"/>
    </row>
    <row r="136" spans="2:19" x14ac:dyDescent="0.2">
      <c r="B136" s="25"/>
      <c r="C136" s="547">
        <v>88</v>
      </c>
      <c r="D136" s="222"/>
      <c r="E136" s="611"/>
      <c r="F136" s="611"/>
      <c r="G136" s="611"/>
      <c r="H136" s="492"/>
      <c r="I136" s="612"/>
      <c r="J136" s="612"/>
      <c r="K136" s="612"/>
      <c r="L136" s="492"/>
      <c r="M136" s="492"/>
      <c r="N136" s="64"/>
      <c r="O136" s="14"/>
      <c r="P136" s="274"/>
      <c r="Q136" s="310"/>
      <c r="R136" s="1"/>
      <c r="S136" s="1"/>
    </row>
    <row r="137" spans="2:19" x14ac:dyDescent="0.2">
      <c r="B137" s="25"/>
      <c r="C137" s="547">
        <v>89</v>
      </c>
      <c r="D137" s="222"/>
      <c r="E137" s="611"/>
      <c r="F137" s="611"/>
      <c r="G137" s="611"/>
      <c r="H137" s="492"/>
      <c r="I137" s="612"/>
      <c r="J137" s="612"/>
      <c r="K137" s="612"/>
      <c r="L137" s="492"/>
      <c r="M137" s="492"/>
      <c r="N137" s="64"/>
      <c r="O137" s="14"/>
      <c r="P137" s="274"/>
      <c r="Q137" s="310"/>
      <c r="R137" s="1"/>
      <c r="S137" s="1"/>
    </row>
    <row r="138" spans="2:19" x14ac:dyDescent="0.2">
      <c r="B138" s="25"/>
      <c r="C138" s="547">
        <v>90</v>
      </c>
      <c r="D138" s="222"/>
      <c r="E138" s="611"/>
      <c r="F138" s="611"/>
      <c r="G138" s="611"/>
      <c r="H138" s="492"/>
      <c r="I138" s="612"/>
      <c r="J138" s="612"/>
      <c r="K138" s="612"/>
      <c r="L138" s="492"/>
      <c r="M138" s="492"/>
      <c r="N138" s="64"/>
      <c r="O138" s="14"/>
      <c r="P138" s="274"/>
      <c r="Q138" s="310"/>
      <c r="R138" s="1"/>
      <c r="S138" s="1"/>
    </row>
    <row r="139" spans="2:19" x14ac:dyDescent="0.2">
      <c r="B139" s="25"/>
      <c r="C139" s="547">
        <v>91</v>
      </c>
      <c r="D139" s="222"/>
      <c r="E139" s="611"/>
      <c r="F139" s="611"/>
      <c r="G139" s="611"/>
      <c r="H139" s="492"/>
      <c r="I139" s="612"/>
      <c r="J139" s="612"/>
      <c r="K139" s="612"/>
      <c r="L139" s="492"/>
      <c r="M139" s="492"/>
      <c r="N139" s="64"/>
      <c r="O139" s="14"/>
      <c r="P139" s="274"/>
      <c r="Q139" s="310"/>
      <c r="R139" s="1"/>
      <c r="S139" s="1"/>
    </row>
    <row r="140" spans="2:19" x14ac:dyDescent="0.2">
      <c r="B140" s="25"/>
      <c r="C140" s="547">
        <v>92</v>
      </c>
      <c r="D140" s="222"/>
      <c r="E140" s="611"/>
      <c r="F140" s="611"/>
      <c r="G140" s="611"/>
      <c r="H140" s="492"/>
      <c r="I140" s="612"/>
      <c r="J140" s="612"/>
      <c r="K140" s="612"/>
      <c r="L140" s="492"/>
      <c r="M140" s="492"/>
      <c r="N140" s="64"/>
      <c r="O140" s="14"/>
      <c r="P140" s="274"/>
      <c r="Q140" s="310"/>
      <c r="R140" s="1"/>
      <c r="S140" s="1"/>
    </row>
    <row r="141" spans="2:19" x14ac:dyDescent="0.2">
      <c r="B141" s="25"/>
      <c r="C141" s="547">
        <v>93</v>
      </c>
      <c r="D141" s="222"/>
      <c r="E141" s="611"/>
      <c r="F141" s="611"/>
      <c r="G141" s="611"/>
      <c r="H141" s="492"/>
      <c r="I141" s="612"/>
      <c r="J141" s="612"/>
      <c r="K141" s="612"/>
      <c r="L141" s="492"/>
      <c r="M141" s="492"/>
      <c r="N141" s="64"/>
      <c r="O141" s="14"/>
      <c r="P141" s="274"/>
      <c r="Q141" s="310"/>
      <c r="R141" s="1"/>
      <c r="S141" s="1"/>
    </row>
    <row r="142" spans="2:19" x14ac:dyDescent="0.2">
      <c r="B142" s="25"/>
      <c r="C142" s="547">
        <v>94</v>
      </c>
      <c r="D142" s="222"/>
      <c r="E142" s="611"/>
      <c r="F142" s="611"/>
      <c r="G142" s="611"/>
      <c r="H142" s="492"/>
      <c r="I142" s="612"/>
      <c r="J142" s="612"/>
      <c r="K142" s="612"/>
      <c r="L142" s="492"/>
      <c r="M142" s="492"/>
      <c r="N142" s="64"/>
      <c r="O142" s="14"/>
      <c r="P142" s="274"/>
      <c r="Q142" s="310"/>
      <c r="R142" s="1"/>
      <c r="S142" s="1"/>
    </row>
    <row r="143" spans="2:19" x14ac:dyDescent="0.2">
      <c r="B143" s="25"/>
      <c r="C143" s="547">
        <v>95</v>
      </c>
      <c r="D143" s="222"/>
      <c r="E143" s="611"/>
      <c r="F143" s="611"/>
      <c r="G143" s="611"/>
      <c r="H143" s="492"/>
      <c r="I143" s="612"/>
      <c r="J143" s="612"/>
      <c r="K143" s="612"/>
      <c r="L143" s="492"/>
      <c r="M143" s="492"/>
      <c r="N143" s="64"/>
      <c r="O143" s="14"/>
      <c r="P143" s="274"/>
      <c r="Q143" s="310"/>
      <c r="R143" s="1"/>
      <c r="S143" s="1"/>
    </row>
    <row r="144" spans="2:19" x14ac:dyDescent="0.2">
      <c r="B144" s="25"/>
      <c r="C144" s="547">
        <v>96</v>
      </c>
      <c r="D144" s="222"/>
      <c r="E144" s="611"/>
      <c r="F144" s="611"/>
      <c r="G144" s="611"/>
      <c r="H144" s="492"/>
      <c r="I144" s="612"/>
      <c r="J144" s="612"/>
      <c r="K144" s="612"/>
      <c r="L144" s="492"/>
      <c r="M144" s="492"/>
      <c r="N144" s="64"/>
      <c r="O144" s="14"/>
      <c r="P144" s="274"/>
      <c r="Q144" s="310"/>
      <c r="R144" s="1"/>
      <c r="S144" s="1"/>
    </row>
    <row r="145" spans="2:19" x14ac:dyDescent="0.2">
      <c r="B145" s="25"/>
      <c r="C145" s="547">
        <v>97</v>
      </c>
      <c r="D145" s="222"/>
      <c r="E145" s="611"/>
      <c r="F145" s="611"/>
      <c r="G145" s="611"/>
      <c r="H145" s="492"/>
      <c r="I145" s="612"/>
      <c r="J145" s="612"/>
      <c r="K145" s="612"/>
      <c r="L145" s="492"/>
      <c r="M145" s="492"/>
      <c r="N145" s="64"/>
      <c r="O145" s="14"/>
      <c r="P145" s="274"/>
      <c r="Q145" s="310"/>
      <c r="R145" s="1"/>
      <c r="S145" s="1"/>
    </row>
    <row r="146" spans="2:19" x14ac:dyDescent="0.2">
      <c r="B146" s="25"/>
      <c r="C146" s="547">
        <v>98</v>
      </c>
      <c r="D146" s="222"/>
      <c r="E146" s="611"/>
      <c r="F146" s="611"/>
      <c r="G146" s="611"/>
      <c r="H146" s="492"/>
      <c r="I146" s="612"/>
      <c r="J146" s="612"/>
      <c r="K146" s="612"/>
      <c r="L146" s="492"/>
      <c r="M146" s="492"/>
      <c r="N146" s="64"/>
      <c r="O146" s="14"/>
      <c r="P146" s="274"/>
      <c r="Q146" s="310"/>
      <c r="R146" s="1"/>
      <c r="S146" s="1"/>
    </row>
    <row r="147" spans="2:19" x14ac:dyDescent="0.2">
      <c r="B147" s="25"/>
      <c r="C147" s="547">
        <v>99</v>
      </c>
      <c r="D147" s="222"/>
      <c r="E147" s="611"/>
      <c r="F147" s="611"/>
      <c r="G147" s="611"/>
      <c r="H147" s="492"/>
      <c r="I147" s="612"/>
      <c r="J147" s="612"/>
      <c r="K147" s="612"/>
      <c r="L147" s="492"/>
      <c r="M147" s="492"/>
      <c r="N147" s="64"/>
      <c r="O147" s="14"/>
      <c r="P147" s="274"/>
      <c r="Q147" s="310"/>
      <c r="R147" s="1"/>
      <c r="S147" s="1"/>
    </row>
    <row r="148" spans="2:19" x14ac:dyDescent="0.2">
      <c r="B148" s="25"/>
      <c r="C148" s="547">
        <v>100</v>
      </c>
      <c r="D148" s="222"/>
      <c r="E148" s="611"/>
      <c r="F148" s="611"/>
      <c r="G148" s="611"/>
      <c r="H148" s="492"/>
      <c r="I148" s="612"/>
      <c r="J148" s="612"/>
      <c r="K148" s="612"/>
      <c r="L148" s="492"/>
      <c r="M148" s="492"/>
      <c r="N148" s="64"/>
      <c r="O148" s="14"/>
      <c r="P148" s="274"/>
      <c r="Q148" s="310"/>
      <c r="R148" s="1"/>
      <c r="S148" s="1"/>
    </row>
    <row r="149" spans="2:19" x14ac:dyDescent="0.2">
      <c r="B149" s="25"/>
      <c r="C149" s="547">
        <v>101</v>
      </c>
      <c r="D149" s="222"/>
      <c r="E149" s="611"/>
      <c r="F149" s="611"/>
      <c r="G149" s="611"/>
      <c r="H149" s="492"/>
      <c r="I149" s="612"/>
      <c r="J149" s="612"/>
      <c r="K149" s="612"/>
      <c r="L149" s="492"/>
      <c r="M149" s="492"/>
      <c r="N149" s="64"/>
      <c r="O149" s="14"/>
      <c r="P149" s="274"/>
      <c r="Q149" s="310"/>
      <c r="R149" s="1"/>
      <c r="S149" s="1"/>
    </row>
    <row r="150" spans="2:19" x14ac:dyDescent="0.2">
      <c r="B150" s="25"/>
      <c r="C150" s="547">
        <v>102</v>
      </c>
      <c r="D150" s="222"/>
      <c r="E150" s="611"/>
      <c r="F150" s="611"/>
      <c r="G150" s="611"/>
      <c r="H150" s="492"/>
      <c r="I150" s="612"/>
      <c r="J150" s="612"/>
      <c r="K150" s="612"/>
      <c r="L150" s="492"/>
      <c r="M150" s="492"/>
      <c r="N150" s="64"/>
      <c r="O150" s="14"/>
      <c r="P150" s="274"/>
      <c r="Q150" s="310"/>
      <c r="R150" s="1"/>
      <c r="S150" s="1"/>
    </row>
    <row r="151" spans="2:19" x14ac:dyDescent="0.2">
      <c r="B151" s="25"/>
      <c r="C151" s="547">
        <v>103</v>
      </c>
      <c r="D151" s="222"/>
      <c r="E151" s="611"/>
      <c r="F151" s="611"/>
      <c r="G151" s="611"/>
      <c r="H151" s="492"/>
      <c r="I151" s="612"/>
      <c r="J151" s="612"/>
      <c r="K151" s="612"/>
      <c r="L151" s="492"/>
      <c r="M151" s="492"/>
      <c r="N151" s="64"/>
      <c r="O151" s="14"/>
      <c r="P151" s="274"/>
      <c r="Q151" s="310"/>
      <c r="R151" s="1"/>
      <c r="S151" s="1"/>
    </row>
    <row r="152" spans="2:19" x14ac:dyDescent="0.2">
      <c r="B152" s="25"/>
      <c r="C152" s="547">
        <v>104</v>
      </c>
      <c r="D152" s="222"/>
      <c r="E152" s="611"/>
      <c r="F152" s="611"/>
      <c r="G152" s="611"/>
      <c r="H152" s="492"/>
      <c r="I152" s="612"/>
      <c r="J152" s="612"/>
      <c r="K152" s="612"/>
      <c r="L152" s="492"/>
      <c r="M152" s="492"/>
      <c r="N152" s="64"/>
      <c r="O152" s="14"/>
      <c r="P152" s="274"/>
      <c r="Q152" s="310"/>
      <c r="R152" s="1"/>
      <c r="S152" s="1"/>
    </row>
    <row r="153" spans="2:19" x14ac:dyDescent="0.2">
      <c r="B153" s="25"/>
      <c r="C153" s="547">
        <v>105</v>
      </c>
      <c r="D153" s="222"/>
      <c r="E153" s="611"/>
      <c r="F153" s="611"/>
      <c r="G153" s="611"/>
      <c r="H153" s="492"/>
      <c r="I153" s="612"/>
      <c r="J153" s="612"/>
      <c r="K153" s="612"/>
      <c r="L153" s="492"/>
      <c r="M153" s="492"/>
      <c r="N153" s="64"/>
      <c r="O153" s="14"/>
      <c r="P153" s="274"/>
      <c r="Q153" s="310"/>
      <c r="R153" s="1"/>
      <c r="S153" s="1"/>
    </row>
    <row r="154" spans="2:19" x14ac:dyDescent="0.2">
      <c r="B154" s="25"/>
      <c r="C154" s="547">
        <v>106</v>
      </c>
      <c r="D154" s="222"/>
      <c r="E154" s="611"/>
      <c r="F154" s="611"/>
      <c r="G154" s="611"/>
      <c r="H154" s="492"/>
      <c r="I154" s="612"/>
      <c r="J154" s="612"/>
      <c r="K154" s="612"/>
      <c r="L154" s="492"/>
      <c r="M154" s="492"/>
      <c r="N154" s="64"/>
      <c r="O154" s="14"/>
      <c r="P154" s="274"/>
      <c r="Q154" s="310"/>
      <c r="R154" s="1"/>
      <c r="S154" s="1"/>
    </row>
    <row r="155" spans="2:19" x14ac:dyDescent="0.2">
      <c r="B155" s="25"/>
      <c r="C155" s="547">
        <v>107</v>
      </c>
      <c r="D155" s="222"/>
      <c r="E155" s="611"/>
      <c r="F155" s="611"/>
      <c r="G155" s="611"/>
      <c r="H155" s="492"/>
      <c r="I155" s="612"/>
      <c r="J155" s="612"/>
      <c r="K155" s="612"/>
      <c r="L155" s="492"/>
      <c r="M155" s="492"/>
      <c r="N155" s="64"/>
      <c r="O155" s="14"/>
      <c r="P155" s="274"/>
      <c r="Q155" s="310"/>
      <c r="R155" s="1"/>
      <c r="S155" s="1"/>
    </row>
    <row r="156" spans="2:19" x14ac:dyDescent="0.2">
      <c r="B156" s="25"/>
      <c r="C156" s="547">
        <v>108</v>
      </c>
      <c r="D156" s="222"/>
      <c r="E156" s="611"/>
      <c r="F156" s="611"/>
      <c r="G156" s="611"/>
      <c r="H156" s="492"/>
      <c r="I156" s="612"/>
      <c r="J156" s="612"/>
      <c r="K156" s="612"/>
      <c r="L156" s="492"/>
      <c r="M156" s="492"/>
      <c r="N156" s="64"/>
      <c r="O156" s="14"/>
      <c r="P156" s="274"/>
      <c r="Q156" s="310"/>
      <c r="R156" s="1"/>
      <c r="S156" s="1"/>
    </row>
    <row r="157" spans="2:19" x14ac:dyDescent="0.2">
      <c r="B157" s="25"/>
      <c r="C157" s="547">
        <v>109</v>
      </c>
      <c r="D157" s="222"/>
      <c r="E157" s="611"/>
      <c r="F157" s="611"/>
      <c r="G157" s="611"/>
      <c r="H157" s="492"/>
      <c r="I157" s="612"/>
      <c r="J157" s="612"/>
      <c r="K157" s="612"/>
      <c r="L157" s="492"/>
      <c r="M157" s="492"/>
      <c r="N157" s="64"/>
      <c r="O157" s="14"/>
      <c r="P157" s="274"/>
      <c r="Q157" s="310"/>
      <c r="R157" s="1"/>
      <c r="S157" s="1"/>
    </row>
    <row r="158" spans="2:19" x14ac:dyDescent="0.2">
      <c r="B158" s="25"/>
      <c r="C158" s="547">
        <v>110</v>
      </c>
      <c r="D158" s="222"/>
      <c r="E158" s="611"/>
      <c r="F158" s="611"/>
      <c r="G158" s="611"/>
      <c r="H158" s="492"/>
      <c r="I158" s="612"/>
      <c r="J158" s="612"/>
      <c r="K158" s="612"/>
      <c r="L158" s="492"/>
      <c r="M158" s="492"/>
      <c r="N158" s="64"/>
      <c r="O158" s="14"/>
      <c r="P158" s="274"/>
      <c r="Q158" s="310"/>
      <c r="R158" s="1"/>
      <c r="S158" s="1"/>
    </row>
    <row r="159" spans="2:19" x14ac:dyDescent="0.2">
      <c r="B159" s="25"/>
      <c r="C159" s="547">
        <v>111</v>
      </c>
      <c r="D159" s="222"/>
      <c r="E159" s="611"/>
      <c r="F159" s="611"/>
      <c r="G159" s="611"/>
      <c r="H159" s="492"/>
      <c r="I159" s="612"/>
      <c r="J159" s="612"/>
      <c r="K159" s="612"/>
      <c r="L159" s="492"/>
      <c r="M159" s="492"/>
      <c r="N159" s="64"/>
      <c r="O159" s="14"/>
      <c r="P159" s="274"/>
      <c r="Q159" s="310"/>
      <c r="R159" s="1"/>
      <c r="S159" s="1"/>
    </row>
    <row r="160" spans="2:19" x14ac:dyDescent="0.2">
      <c r="B160" s="25"/>
      <c r="C160" s="547">
        <v>112</v>
      </c>
      <c r="D160" s="222"/>
      <c r="E160" s="611"/>
      <c r="F160" s="611"/>
      <c r="G160" s="611"/>
      <c r="H160" s="492"/>
      <c r="I160" s="612"/>
      <c r="J160" s="612"/>
      <c r="K160" s="612"/>
      <c r="L160" s="492"/>
      <c r="M160" s="492"/>
      <c r="N160" s="64"/>
      <c r="O160" s="14"/>
      <c r="P160" s="274"/>
      <c r="Q160" s="310"/>
      <c r="R160" s="1"/>
      <c r="S160" s="1"/>
    </row>
    <row r="161" spans="2:19" x14ac:dyDescent="0.2">
      <c r="B161" s="25"/>
      <c r="C161" s="547">
        <v>113</v>
      </c>
      <c r="D161" s="222"/>
      <c r="E161" s="611"/>
      <c r="F161" s="611"/>
      <c r="G161" s="611"/>
      <c r="H161" s="492"/>
      <c r="I161" s="612"/>
      <c r="J161" s="612"/>
      <c r="K161" s="612"/>
      <c r="L161" s="492"/>
      <c r="M161" s="492"/>
      <c r="N161" s="64"/>
      <c r="O161" s="14"/>
      <c r="P161" s="274"/>
      <c r="Q161" s="310"/>
      <c r="R161" s="1"/>
      <c r="S161" s="1"/>
    </row>
    <row r="162" spans="2:19" x14ac:dyDescent="0.2">
      <c r="B162" s="25"/>
      <c r="C162" s="547">
        <v>114</v>
      </c>
      <c r="D162" s="222"/>
      <c r="E162" s="611"/>
      <c r="F162" s="611"/>
      <c r="G162" s="611"/>
      <c r="H162" s="492"/>
      <c r="I162" s="612"/>
      <c r="J162" s="612"/>
      <c r="K162" s="612"/>
      <c r="L162" s="492"/>
      <c r="M162" s="492"/>
      <c r="N162" s="64"/>
      <c r="O162" s="14"/>
      <c r="P162" s="274"/>
      <c r="Q162" s="310"/>
      <c r="R162" s="1"/>
      <c r="S162" s="1"/>
    </row>
    <row r="163" spans="2:19" x14ac:dyDescent="0.2">
      <c r="B163" s="25"/>
      <c r="C163" s="547">
        <v>115</v>
      </c>
      <c r="D163" s="222"/>
      <c r="E163" s="611"/>
      <c r="F163" s="611"/>
      <c r="G163" s="611"/>
      <c r="H163" s="492"/>
      <c r="I163" s="612"/>
      <c r="J163" s="612"/>
      <c r="K163" s="612"/>
      <c r="L163" s="492"/>
      <c r="M163" s="492"/>
      <c r="N163" s="64"/>
      <c r="O163" s="14"/>
      <c r="P163" s="274"/>
      <c r="Q163" s="310"/>
      <c r="R163" s="1"/>
      <c r="S163" s="1"/>
    </row>
    <row r="164" spans="2:19" x14ac:dyDescent="0.2">
      <c r="B164" s="25"/>
      <c r="C164" s="547">
        <v>116</v>
      </c>
      <c r="D164" s="222"/>
      <c r="E164" s="611"/>
      <c r="F164" s="611"/>
      <c r="G164" s="611"/>
      <c r="H164" s="492"/>
      <c r="I164" s="612"/>
      <c r="J164" s="612"/>
      <c r="K164" s="612"/>
      <c r="L164" s="492"/>
      <c r="M164" s="492"/>
      <c r="N164" s="64"/>
      <c r="O164" s="14"/>
      <c r="P164" s="274"/>
      <c r="Q164" s="310"/>
      <c r="R164" s="1"/>
      <c r="S164" s="1"/>
    </row>
    <row r="165" spans="2:19" x14ac:dyDescent="0.2">
      <c r="B165" s="25"/>
      <c r="C165" s="547">
        <v>117</v>
      </c>
      <c r="D165" s="222"/>
      <c r="E165" s="611"/>
      <c r="F165" s="611"/>
      <c r="G165" s="611"/>
      <c r="H165" s="492"/>
      <c r="I165" s="612"/>
      <c r="J165" s="612"/>
      <c r="K165" s="612"/>
      <c r="L165" s="492"/>
      <c r="M165" s="492"/>
      <c r="N165" s="64"/>
      <c r="O165" s="14"/>
      <c r="P165" s="274"/>
      <c r="Q165" s="310"/>
      <c r="R165" s="1"/>
      <c r="S165" s="1"/>
    </row>
    <row r="166" spans="2:19" x14ac:dyDescent="0.2">
      <c r="B166" s="25"/>
      <c r="C166" s="547">
        <v>118</v>
      </c>
      <c r="D166" s="222"/>
      <c r="E166" s="611"/>
      <c r="F166" s="611"/>
      <c r="G166" s="611"/>
      <c r="H166" s="492"/>
      <c r="I166" s="612"/>
      <c r="J166" s="612"/>
      <c r="K166" s="612"/>
      <c r="L166" s="492"/>
      <c r="M166" s="492"/>
      <c r="N166" s="64"/>
      <c r="O166" s="14"/>
      <c r="P166" s="274"/>
      <c r="Q166" s="310"/>
      <c r="R166" s="1"/>
      <c r="S166" s="1"/>
    </row>
    <row r="167" spans="2:19" x14ac:dyDescent="0.2">
      <c r="B167" s="25"/>
      <c r="C167" s="547">
        <v>119</v>
      </c>
      <c r="D167" s="222"/>
      <c r="E167" s="611"/>
      <c r="F167" s="611"/>
      <c r="G167" s="611"/>
      <c r="H167" s="492"/>
      <c r="I167" s="612"/>
      <c r="J167" s="612"/>
      <c r="K167" s="612"/>
      <c r="L167" s="492"/>
      <c r="M167" s="492"/>
      <c r="N167" s="64"/>
      <c r="O167" s="632"/>
      <c r="P167" s="632"/>
      <c r="Q167" s="312"/>
      <c r="R167" s="1"/>
      <c r="S167" s="1"/>
    </row>
    <row r="168" spans="2:19" x14ac:dyDescent="0.2">
      <c r="B168" s="25"/>
      <c r="C168" s="547">
        <v>120</v>
      </c>
      <c r="D168" s="222"/>
      <c r="E168" s="611"/>
      <c r="F168" s="611"/>
      <c r="G168" s="611"/>
      <c r="H168" s="492"/>
      <c r="I168" s="612"/>
      <c r="J168" s="612"/>
      <c r="K168" s="612"/>
      <c r="L168" s="492"/>
      <c r="M168" s="492"/>
      <c r="N168" s="64"/>
      <c r="O168" s="1"/>
      <c r="P168" s="1"/>
      <c r="Q168" s="1"/>
      <c r="R168" s="1"/>
    </row>
    <row r="169" spans="2:19" x14ac:dyDescent="0.2">
      <c r="B169" s="25"/>
      <c r="C169" s="547">
        <v>121</v>
      </c>
      <c r="D169" s="222"/>
      <c r="E169" s="611"/>
      <c r="F169" s="611"/>
      <c r="G169" s="611"/>
      <c r="H169" s="492"/>
      <c r="I169" s="612"/>
      <c r="J169" s="612"/>
      <c r="K169" s="612"/>
      <c r="L169" s="492"/>
      <c r="M169" s="492"/>
      <c r="N169" s="64"/>
      <c r="O169" s="1"/>
      <c r="P169" s="1"/>
      <c r="Q169" s="1"/>
      <c r="R169" s="1"/>
    </row>
    <row r="170" spans="2:19" x14ac:dyDescent="0.2">
      <c r="B170" s="25"/>
      <c r="C170" s="547">
        <v>122</v>
      </c>
      <c r="D170" s="222"/>
      <c r="E170" s="611"/>
      <c r="F170" s="611"/>
      <c r="G170" s="611"/>
      <c r="H170" s="492"/>
      <c r="I170" s="612"/>
      <c r="J170" s="612"/>
      <c r="K170" s="612"/>
      <c r="L170" s="492"/>
      <c r="M170" s="492"/>
      <c r="N170" s="64"/>
      <c r="O170" s="1"/>
      <c r="P170" s="1"/>
      <c r="Q170" s="1"/>
      <c r="R170" s="1"/>
    </row>
    <row r="171" spans="2:19" x14ac:dyDescent="0.2">
      <c r="B171" s="25"/>
      <c r="C171" s="547">
        <v>123</v>
      </c>
      <c r="D171" s="222"/>
      <c r="E171" s="611"/>
      <c r="F171" s="611"/>
      <c r="G171" s="611"/>
      <c r="H171" s="492"/>
      <c r="I171" s="612"/>
      <c r="J171" s="612"/>
      <c r="K171" s="612"/>
      <c r="L171" s="492"/>
      <c r="M171" s="492"/>
      <c r="N171" s="1"/>
      <c r="O171" s="25"/>
      <c r="P171" s="1"/>
      <c r="Q171" s="1"/>
      <c r="R171" s="1"/>
    </row>
    <row r="172" spans="2:19" x14ac:dyDescent="0.2">
      <c r="B172" s="25"/>
      <c r="C172" s="547">
        <v>124</v>
      </c>
      <c r="D172" s="222"/>
      <c r="E172" s="611"/>
      <c r="F172" s="611"/>
      <c r="G172" s="611"/>
      <c r="H172" s="492"/>
      <c r="I172" s="612"/>
      <c r="J172" s="612"/>
      <c r="K172" s="612"/>
      <c r="L172" s="492"/>
      <c r="M172" s="492"/>
      <c r="N172" s="1"/>
      <c r="O172" s="25"/>
      <c r="P172" s="1"/>
      <c r="Q172" s="1"/>
      <c r="R172" s="1"/>
    </row>
    <row r="173" spans="2:19" x14ac:dyDescent="0.2">
      <c r="B173" s="25"/>
      <c r="C173" s="547">
        <v>125</v>
      </c>
      <c r="D173" s="222"/>
      <c r="E173" s="611"/>
      <c r="F173" s="611"/>
      <c r="G173" s="611"/>
      <c r="H173" s="492"/>
      <c r="I173" s="612"/>
      <c r="J173" s="612"/>
      <c r="K173" s="612"/>
      <c r="L173" s="492"/>
      <c r="M173" s="492"/>
      <c r="N173" s="1"/>
      <c r="O173" s="25"/>
      <c r="P173" s="84"/>
      <c r="Q173" s="1"/>
      <c r="R173" s="1"/>
    </row>
    <row r="174" spans="2:19" x14ac:dyDescent="0.2">
      <c r="B174" s="25"/>
      <c r="C174" s="547">
        <v>126</v>
      </c>
      <c r="D174" s="222"/>
      <c r="E174" s="611"/>
      <c r="F174" s="611"/>
      <c r="G174" s="611"/>
      <c r="H174" s="492"/>
      <c r="I174" s="612"/>
      <c r="J174" s="612"/>
      <c r="K174" s="612"/>
      <c r="L174" s="492"/>
      <c r="M174" s="492"/>
      <c r="N174" s="1"/>
      <c r="O174" s="25"/>
      <c r="P174" s="1"/>
      <c r="Q174" s="1"/>
      <c r="R174" s="1"/>
    </row>
    <row r="175" spans="2:19" x14ac:dyDescent="0.2">
      <c r="B175" s="25"/>
      <c r="C175" s="547">
        <v>127</v>
      </c>
      <c r="D175" s="222"/>
      <c r="E175" s="611"/>
      <c r="F175" s="611"/>
      <c r="G175" s="611"/>
      <c r="H175" s="492"/>
      <c r="I175" s="612"/>
      <c r="J175" s="612"/>
      <c r="K175" s="612"/>
      <c r="L175" s="492"/>
      <c r="M175" s="492"/>
      <c r="N175" s="1"/>
      <c r="O175" s="25"/>
      <c r="P175" s="1"/>
      <c r="Q175" s="1"/>
      <c r="R175" s="1"/>
    </row>
    <row r="176" spans="2:19" x14ac:dyDescent="0.2">
      <c r="B176" s="25"/>
      <c r="C176" s="547">
        <v>128</v>
      </c>
      <c r="D176" s="222"/>
      <c r="E176" s="611"/>
      <c r="F176" s="611"/>
      <c r="G176" s="611"/>
      <c r="H176" s="492"/>
      <c r="I176" s="612"/>
      <c r="J176" s="612"/>
      <c r="K176" s="612"/>
      <c r="L176" s="492"/>
      <c r="M176" s="492"/>
      <c r="N176" s="1"/>
      <c r="O176" s="25"/>
      <c r="P176" s="1"/>
      <c r="Q176" s="1"/>
      <c r="R176" s="1"/>
    </row>
    <row r="177" spans="2:18" x14ac:dyDescent="0.2">
      <c r="B177" s="25"/>
      <c r="C177" s="547">
        <v>129</v>
      </c>
      <c r="D177" s="222"/>
      <c r="E177" s="611"/>
      <c r="F177" s="611"/>
      <c r="G177" s="611"/>
      <c r="H177" s="492"/>
      <c r="I177" s="612"/>
      <c r="J177" s="612"/>
      <c r="K177" s="612"/>
      <c r="L177" s="492"/>
      <c r="M177" s="492"/>
      <c r="N177" s="1"/>
      <c r="O177" s="25"/>
      <c r="P177" s="1"/>
      <c r="Q177" s="1"/>
      <c r="R177" s="1"/>
    </row>
    <row r="178" spans="2:18" x14ac:dyDescent="0.2">
      <c r="B178" s="25"/>
      <c r="C178" s="547">
        <v>130</v>
      </c>
      <c r="D178" s="222"/>
      <c r="E178" s="611"/>
      <c r="F178" s="611"/>
      <c r="G178" s="611"/>
      <c r="H178" s="492"/>
      <c r="I178" s="612"/>
      <c r="J178" s="612"/>
      <c r="K178" s="612"/>
      <c r="L178" s="492"/>
      <c r="M178" s="492"/>
      <c r="N178" s="1"/>
      <c r="O178" s="25"/>
      <c r="P178" s="1"/>
      <c r="Q178" s="1"/>
      <c r="R178" s="1"/>
    </row>
    <row r="179" spans="2:18" x14ac:dyDescent="0.2">
      <c r="B179" s="25"/>
      <c r="C179" s="547">
        <v>131</v>
      </c>
      <c r="D179" s="222"/>
      <c r="E179" s="611"/>
      <c r="F179" s="611"/>
      <c r="G179" s="611"/>
      <c r="H179" s="492"/>
      <c r="I179" s="612"/>
      <c r="J179" s="612"/>
      <c r="K179" s="612"/>
      <c r="L179" s="492"/>
      <c r="M179" s="492"/>
      <c r="N179" s="1"/>
      <c r="O179" s="25"/>
      <c r="P179" s="1"/>
      <c r="Q179" s="1"/>
      <c r="R179" s="1"/>
    </row>
    <row r="180" spans="2:18" x14ac:dyDescent="0.2">
      <c r="B180" s="25"/>
      <c r="C180" s="547">
        <v>132</v>
      </c>
      <c r="D180" s="222"/>
      <c r="E180" s="611"/>
      <c r="F180" s="611"/>
      <c r="G180" s="611"/>
      <c r="H180" s="492"/>
      <c r="I180" s="612"/>
      <c r="J180" s="612"/>
      <c r="K180" s="612"/>
      <c r="L180" s="492"/>
      <c r="M180" s="492"/>
      <c r="N180" s="1"/>
      <c r="O180" s="25"/>
    </row>
    <row r="181" spans="2:18" x14ac:dyDescent="0.2">
      <c r="B181" s="25"/>
      <c r="C181" s="547">
        <v>133</v>
      </c>
      <c r="D181" s="222"/>
      <c r="E181" s="611"/>
      <c r="F181" s="611"/>
      <c r="G181" s="611"/>
      <c r="H181" s="492"/>
      <c r="I181" s="612"/>
      <c r="J181" s="612"/>
      <c r="K181" s="612"/>
      <c r="L181" s="492"/>
      <c r="M181" s="492"/>
      <c r="N181" s="1"/>
      <c r="O181" s="25"/>
    </row>
    <row r="182" spans="2:18" x14ac:dyDescent="0.2">
      <c r="B182" s="25"/>
      <c r="C182" s="547">
        <v>134</v>
      </c>
      <c r="D182" s="222"/>
      <c r="E182" s="611"/>
      <c r="F182" s="611"/>
      <c r="G182" s="611"/>
      <c r="H182" s="492"/>
      <c r="I182" s="612"/>
      <c r="J182" s="612"/>
      <c r="K182" s="612"/>
      <c r="L182" s="492"/>
      <c r="M182" s="492"/>
      <c r="N182" s="1"/>
      <c r="O182" s="25"/>
    </row>
    <row r="183" spans="2:18" x14ac:dyDescent="0.2">
      <c r="B183" s="25"/>
      <c r="C183" s="547">
        <v>135</v>
      </c>
      <c r="D183" s="222"/>
      <c r="E183" s="611"/>
      <c r="F183" s="611"/>
      <c r="G183" s="611"/>
      <c r="H183" s="492"/>
      <c r="I183" s="612"/>
      <c r="J183" s="612"/>
      <c r="K183" s="612"/>
      <c r="L183" s="492"/>
      <c r="M183" s="492"/>
      <c r="N183" s="1"/>
      <c r="O183" s="25"/>
    </row>
    <row r="184" spans="2:18" x14ac:dyDescent="0.2">
      <c r="B184" s="25"/>
      <c r="C184" s="547">
        <v>136</v>
      </c>
      <c r="D184" s="222"/>
      <c r="E184" s="611"/>
      <c r="F184" s="611"/>
      <c r="G184" s="611"/>
      <c r="H184" s="492"/>
      <c r="I184" s="612"/>
      <c r="J184" s="612"/>
      <c r="K184" s="612"/>
      <c r="L184" s="492"/>
      <c r="M184" s="492"/>
      <c r="N184" s="1"/>
      <c r="O184" s="25"/>
    </row>
    <row r="185" spans="2:18" x14ac:dyDescent="0.2">
      <c r="B185" s="25"/>
      <c r="C185" s="547">
        <v>137</v>
      </c>
      <c r="D185" s="222"/>
      <c r="E185" s="611"/>
      <c r="F185" s="611"/>
      <c r="G185" s="611"/>
      <c r="H185" s="492"/>
      <c r="I185" s="612"/>
      <c r="J185" s="612"/>
      <c r="K185" s="612"/>
      <c r="L185" s="492"/>
      <c r="M185" s="492"/>
      <c r="N185" s="1"/>
      <c r="O185" s="25"/>
    </row>
    <row r="186" spans="2:18" x14ac:dyDescent="0.2">
      <c r="B186" s="25"/>
      <c r="C186" s="547">
        <v>138</v>
      </c>
      <c r="D186" s="222"/>
      <c r="E186" s="611"/>
      <c r="F186" s="611"/>
      <c r="G186" s="611"/>
      <c r="H186" s="492"/>
      <c r="I186" s="612"/>
      <c r="J186" s="612"/>
      <c r="K186" s="612"/>
      <c r="L186" s="492"/>
      <c r="M186" s="492"/>
      <c r="N186" s="1"/>
      <c r="O186" s="25"/>
    </row>
    <row r="187" spans="2:18" x14ac:dyDescent="0.2">
      <c r="B187" s="25"/>
      <c r="C187" s="547">
        <v>139</v>
      </c>
      <c r="D187" s="222"/>
      <c r="E187" s="611"/>
      <c r="F187" s="611"/>
      <c r="G187" s="611"/>
      <c r="H187" s="492"/>
      <c r="I187" s="612"/>
      <c r="J187" s="612"/>
      <c r="K187" s="612"/>
      <c r="L187" s="492"/>
      <c r="M187" s="492"/>
      <c r="N187" s="1"/>
      <c r="O187" s="25"/>
    </row>
    <row r="188" spans="2:18" x14ac:dyDescent="0.2">
      <c r="B188" s="25"/>
      <c r="C188" s="547">
        <v>140</v>
      </c>
      <c r="D188" s="222"/>
      <c r="E188" s="611"/>
      <c r="F188" s="611"/>
      <c r="G188" s="611"/>
      <c r="H188" s="492"/>
      <c r="I188" s="612"/>
      <c r="J188" s="612"/>
      <c r="K188" s="612"/>
      <c r="L188" s="492"/>
      <c r="M188" s="492"/>
      <c r="N188" s="1"/>
      <c r="O188" s="25"/>
    </row>
    <row r="189" spans="2:18" x14ac:dyDescent="0.2">
      <c r="B189" s="25"/>
      <c r="C189" s="547">
        <v>141</v>
      </c>
      <c r="D189" s="222"/>
      <c r="E189" s="611"/>
      <c r="F189" s="611"/>
      <c r="G189" s="611"/>
      <c r="H189" s="492"/>
      <c r="I189" s="612"/>
      <c r="J189" s="612"/>
      <c r="K189" s="612"/>
      <c r="L189" s="492"/>
      <c r="M189" s="492"/>
      <c r="N189" s="1"/>
      <c r="O189" s="25"/>
    </row>
    <row r="190" spans="2:18" x14ac:dyDescent="0.2">
      <c r="B190" s="25"/>
      <c r="C190" s="547">
        <v>142</v>
      </c>
      <c r="D190" s="222"/>
      <c r="E190" s="611"/>
      <c r="F190" s="611"/>
      <c r="G190" s="611"/>
      <c r="H190" s="492"/>
      <c r="I190" s="612"/>
      <c r="J190" s="612"/>
      <c r="K190" s="612"/>
      <c r="L190" s="492"/>
      <c r="M190" s="492"/>
      <c r="N190" s="1"/>
      <c r="O190" s="25"/>
    </row>
    <row r="191" spans="2:18" x14ac:dyDescent="0.2">
      <c r="B191" s="25"/>
      <c r="C191" s="547">
        <v>143</v>
      </c>
      <c r="D191" s="222"/>
      <c r="E191" s="611"/>
      <c r="F191" s="611"/>
      <c r="G191" s="611"/>
      <c r="H191" s="492"/>
      <c r="I191" s="612"/>
      <c r="J191" s="612"/>
      <c r="K191" s="612"/>
      <c r="L191" s="492"/>
      <c r="M191" s="492"/>
      <c r="N191" s="1"/>
      <c r="O191" s="25"/>
    </row>
    <row r="192" spans="2:18" x14ac:dyDescent="0.2">
      <c r="B192" s="25"/>
      <c r="C192" s="547">
        <v>144</v>
      </c>
      <c r="D192" s="222"/>
      <c r="E192" s="611"/>
      <c r="F192" s="611"/>
      <c r="G192" s="611"/>
      <c r="H192" s="492"/>
      <c r="I192" s="612"/>
      <c r="J192" s="612"/>
      <c r="K192" s="612"/>
      <c r="L192" s="492"/>
      <c r="M192" s="492"/>
      <c r="N192" s="1"/>
      <c r="O192" s="25"/>
    </row>
    <row r="193" spans="2:15" x14ac:dyDescent="0.2">
      <c r="B193" s="25"/>
      <c r="C193" s="547">
        <v>145</v>
      </c>
      <c r="D193" s="222"/>
      <c r="E193" s="611"/>
      <c r="F193" s="611"/>
      <c r="G193" s="611"/>
      <c r="H193" s="492"/>
      <c r="I193" s="612"/>
      <c r="J193" s="612"/>
      <c r="K193" s="612"/>
      <c r="L193" s="492"/>
      <c r="M193" s="492"/>
      <c r="N193" s="1"/>
      <c r="O193" s="25"/>
    </row>
    <row r="194" spans="2:15" x14ac:dyDescent="0.2">
      <c r="B194" s="25"/>
      <c r="C194" s="547">
        <v>146</v>
      </c>
      <c r="D194" s="222"/>
      <c r="E194" s="611"/>
      <c r="F194" s="611"/>
      <c r="G194" s="611"/>
      <c r="H194" s="492"/>
      <c r="I194" s="612"/>
      <c r="J194" s="612"/>
      <c r="K194" s="612"/>
      <c r="L194" s="492"/>
      <c r="M194" s="492"/>
      <c r="N194" s="1"/>
      <c r="O194" s="25"/>
    </row>
    <row r="195" spans="2:15" x14ac:dyDescent="0.2">
      <c r="B195" s="25"/>
      <c r="C195" s="547">
        <v>147</v>
      </c>
      <c r="D195" s="222"/>
      <c r="E195" s="611"/>
      <c r="F195" s="611"/>
      <c r="G195" s="611"/>
      <c r="H195" s="492"/>
      <c r="I195" s="612"/>
      <c r="J195" s="612"/>
      <c r="K195" s="612"/>
      <c r="L195" s="492"/>
      <c r="M195" s="492"/>
      <c r="N195" s="1"/>
      <c r="O195" s="25"/>
    </row>
    <row r="196" spans="2:15" x14ac:dyDescent="0.2">
      <c r="B196" s="25"/>
      <c r="C196" s="547">
        <v>148</v>
      </c>
      <c r="D196" s="222"/>
      <c r="E196" s="611"/>
      <c r="F196" s="611"/>
      <c r="G196" s="611"/>
      <c r="H196" s="492"/>
      <c r="I196" s="612"/>
      <c r="J196" s="612"/>
      <c r="K196" s="612"/>
      <c r="L196" s="492"/>
      <c r="M196" s="492"/>
      <c r="N196" s="1"/>
      <c r="O196" s="25"/>
    </row>
    <row r="197" spans="2:15" x14ac:dyDescent="0.2">
      <c r="B197" s="25"/>
      <c r="C197" s="547">
        <v>149</v>
      </c>
      <c r="D197" s="222"/>
      <c r="E197" s="611"/>
      <c r="F197" s="611"/>
      <c r="G197" s="611"/>
      <c r="H197" s="492"/>
      <c r="I197" s="612"/>
      <c r="J197" s="612"/>
      <c r="K197" s="612"/>
      <c r="L197" s="492"/>
      <c r="M197" s="492"/>
      <c r="N197" s="1"/>
      <c r="O197" s="25"/>
    </row>
    <row r="198" spans="2:15" x14ac:dyDescent="0.2">
      <c r="B198" s="25"/>
      <c r="C198" s="547">
        <v>150</v>
      </c>
      <c r="D198" s="222"/>
      <c r="E198" s="611"/>
      <c r="F198" s="611"/>
      <c r="G198" s="611"/>
      <c r="H198" s="492"/>
      <c r="I198" s="612"/>
      <c r="J198" s="612"/>
      <c r="K198" s="612"/>
      <c r="L198" s="492"/>
      <c r="M198" s="492"/>
      <c r="N198" s="1"/>
      <c r="O198" s="25"/>
    </row>
    <row r="199" spans="2:15" x14ac:dyDescent="0.2">
      <c r="B199" s="25"/>
      <c r="C199" s="547"/>
      <c r="D199" s="557" t="s">
        <v>28</v>
      </c>
      <c r="E199" s="619">
        <f>SUM(E49:G198)</f>
        <v>0</v>
      </c>
      <c r="F199" s="620"/>
      <c r="G199" s="620"/>
      <c r="H199" s="562">
        <f>SUM(H49:H198)</f>
        <v>0</v>
      </c>
      <c r="I199" s="619">
        <f>SUM(I49:K198)</f>
        <v>0</v>
      </c>
      <c r="J199" s="620"/>
      <c r="K199" s="620"/>
      <c r="L199" s="562">
        <f>SUM(L49:L198)</f>
        <v>0</v>
      </c>
      <c r="M199" s="562">
        <f>SUM(M49:M198)</f>
        <v>0</v>
      </c>
      <c r="N199" s="1"/>
      <c r="O199" s="25"/>
    </row>
    <row r="200" spans="2:15" ht="13.5" thickBot="1" x14ac:dyDescent="0.25">
      <c r="B200" s="25"/>
      <c r="C200" s="1"/>
      <c r="D200" s="1"/>
      <c r="E200" s="624"/>
      <c r="F200" s="624"/>
      <c r="G200" s="624"/>
      <c r="H200" s="172"/>
      <c r="I200" s="621"/>
      <c r="J200" s="621"/>
      <c r="K200" s="621"/>
      <c r="L200" s="172"/>
      <c r="M200" s="172"/>
      <c r="N200" s="34"/>
      <c r="O200" s="25"/>
    </row>
    <row r="201" spans="2:15" ht="13.5" thickBot="1" x14ac:dyDescent="0.25">
      <c r="B201" s="25"/>
      <c r="C201" s="627" t="s">
        <v>39</v>
      </c>
      <c r="D201" s="628"/>
      <c r="E201" s="625">
        <f>E199+H199+I199+L199+M199+Q167</f>
        <v>0</v>
      </c>
      <c r="F201" s="626"/>
      <c r="G201" s="626"/>
      <c r="H201" s="172"/>
      <c r="J201" s="303"/>
      <c r="K201" s="303"/>
      <c r="L201" s="571" t="s">
        <v>80</v>
      </c>
      <c r="M201" s="258">
        <f>-Bank!N100</f>
        <v>0</v>
      </c>
      <c r="N201" s="34"/>
      <c r="O201" s="25"/>
    </row>
    <row r="202" spans="2:15" ht="13.5" thickBot="1" x14ac:dyDescent="0.25">
      <c r="B202" s="22"/>
      <c r="C202" s="23"/>
      <c r="D202" s="23"/>
      <c r="E202" s="623"/>
      <c r="F202" s="623"/>
      <c r="G202" s="623"/>
      <c r="H202" s="173"/>
      <c r="I202" s="622"/>
      <c r="J202" s="622"/>
      <c r="K202" s="622"/>
      <c r="L202" s="173"/>
      <c r="M202" s="173"/>
      <c r="N202" s="44"/>
      <c r="O202" s="25"/>
    </row>
    <row r="203" spans="2:15" x14ac:dyDescent="0.2">
      <c r="E203" s="618"/>
      <c r="F203" s="618"/>
      <c r="G203" s="618"/>
      <c r="I203" s="618"/>
      <c r="J203" s="618"/>
      <c r="K203" s="618"/>
    </row>
    <row r="204" spans="2:15" x14ac:dyDescent="0.2">
      <c r="E204" s="618"/>
      <c r="F204" s="618"/>
      <c r="G204" s="618"/>
      <c r="I204" s="618"/>
      <c r="J204" s="618"/>
      <c r="K204" s="618"/>
    </row>
    <row r="205" spans="2:15" x14ac:dyDescent="0.2">
      <c r="E205" s="618"/>
      <c r="F205" s="618"/>
      <c r="G205" s="618"/>
      <c r="I205" s="618"/>
      <c r="J205" s="618"/>
      <c r="K205" s="618"/>
    </row>
    <row r="206" spans="2:15" x14ac:dyDescent="0.2">
      <c r="E206" s="618"/>
      <c r="F206" s="618"/>
      <c r="G206" s="618"/>
      <c r="I206" s="618"/>
      <c r="J206" s="618"/>
      <c r="K206" s="618"/>
    </row>
    <row r="207" spans="2:15" x14ac:dyDescent="0.2">
      <c r="E207" s="618"/>
      <c r="F207" s="618"/>
      <c r="G207" s="618"/>
      <c r="I207" s="618"/>
      <c r="J207" s="618"/>
      <c r="K207" s="618"/>
    </row>
    <row r="208" spans="2:15" x14ac:dyDescent="0.2">
      <c r="E208" s="618"/>
      <c r="F208" s="618"/>
      <c r="G208" s="618"/>
      <c r="I208" s="618"/>
      <c r="J208" s="618"/>
      <c r="K208" s="618"/>
    </row>
    <row r="209" spans="5:11" x14ac:dyDescent="0.2">
      <c r="E209" s="618"/>
      <c r="F209" s="618"/>
      <c r="G209" s="618"/>
      <c r="I209" s="618"/>
      <c r="J209" s="618"/>
      <c r="K209" s="618"/>
    </row>
    <row r="210" spans="5:11" x14ac:dyDescent="0.2">
      <c r="E210" s="618"/>
      <c r="F210" s="618"/>
      <c r="G210" s="618"/>
      <c r="I210" s="618"/>
      <c r="J210" s="618"/>
      <c r="K210" s="618"/>
    </row>
    <row r="211" spans="5:11" x14ac:dyDescent="0.2">
      <c r="E211" s="618"/>
      <c r="F211" s="618"/>
      <c r="G211" s="618"/>
      <c r="I211" s="618"/>
      <c r="J211" s="618"/>
      <c r="K211" s="618"/>
    </row>
    <row r="212" spans="5:11" x14ac:dyDescent="0.2">
      <c r="E212" s="618"/>
      <c r="F212" s="618"/>
      <c r="G212" s="618"/>
      <c r="I212" s="618"/>
      <c r="J212" s="618"/>
      <c r="K212" s="618"/>
    </row>
    <row r="213" spans="5:11" x14ac:dyDescent="0.2">
      <c r="E213" s="618"/>
      <c r="F213" s="618"/>
      <c r="G213" s="618"/>
      <c r="I213" s="618"/>
      <c r="J213" s="618"/>
      <c r="K213" s="618"/>
    </row>
    <row r="214" spans="5:11" x14ac:dyDescent="0.2">
      <c r="E214" s="618"/>
      <c r="F214" s="618"/>
      <c r="G214" s="618"/>
      <c r="I214" s="618"/>
      <c r="J214" s="618"/>
      <c r="K214" s="618"/>
    </row>
    <row r="215" spans="5:11" x14ac:dyDescent="0.2">
      <c r="E215" s="618"/>
      <c r="F215" s="618"/>
      <c r="G215" s="618"/>
      <c r="I215" s="618"/>
      <c r="J215" s="618"/>
      <c r="K215" s="618"/>
    </row>
    <row r="216" spans="5:11" x14ac:dyDescent="0.2">
      <c r="E216" s="618"/>
      <c r="F216" s="618"/>
      <c r="G216" s="618"/>
      <c r="I216" s="618"/>
      <c r="J216" s="618"/>
      <c r="K216" s="618"/>
    </row>
    <row r="217" spans="5:11" x14ac:dyDescent="0.2">
      <c r="E217" s="618"/>
      <c r="F217" s="618"/>
      <c r="G217" s="618"/>
      <c r="I217" s="618"/>
      <c r="J217" s="618"/>
      <c r="K217" s="618"/>
    </row>
    <row r="218" spans="5:11" x14ac:dyDescent="0.2">
      <c r="E218" s="618"/>
      <c r="F218" s="618"/>
      <c r="G218" s="618"/>
      <c r="I218" s="618"/>
      <c r="J218" s="618"/>
      <c r="K218" s="618"/>
    </row>
    <row r="219" spans="5:11" x14ac:dyDescent="0.2">
      <c r="E219" s="618"/>
      <c r="F219" s="618"/>
      <c r="G219" s="618"/>
      <c r="I219" s="618"/>
      <c r="J219" s="618"/>
      <c r="K219" s="618"/>
    </row>
    <row r="220" spans="5:11" x14ac:dyDescent="0.2">
      <c r="E220" s="618"/>
      <c r="F220" s="618"/>
      <c r="G220" s="618"/>
      <c r="I220" s="618"/>
      <c r="J220" s="618"/>
      <c r="K220" s="618"/>
    </row>
    <row r="221" spans="5:11" x14ac:dyDescent="0.2">
      <c r="E221" s="618"/>
      <c r="F221" s="618"/>
      <c r="G221" s="618"/>
      <c r="I221" s="618"/>
      <c r="J221" s="618"/>
      <c r="K221" s="618"/>
    </row>
    <row r="222" spans="5:11" x14ac:dyDescent="0.2">
      <c r="E222" s="618"/>
      <c r="F222" s="618"/>
      <c r="G222" s="618"/>
      <c r="I222" s="618"/>
      <c r="J222" s="618"/>
      <c r="K222" s="618"/>
    </row>
    <row r="223" spans="5:11" x14ac:dyDescent="0.2">
      <c r="E223" s="618"/>
      <c r="F223" s="618"/>
      <c r="G223" s="618"/>
      <c r="I223" s="618"/>
      <c r="J223" s="618"/>
      <c r="K223" s="618"/>
    </row>
    <row r="224" spans="5:11" x14ac:dyDescent="0.2">
      <c r="E224" s="618"/>
      <c r="F224" s="618"/>
      <c r="G224" s="618"/>
      <c r="I224" s="618"/>
      <c r="J224" s="618"/>
      <c r="K224" s="618"/>
    </row>
    <row r="225" spans="5:11" x14ac:dyDescent="0.2">
      <c r="E225" s="618"/>
      <c r="F225" s="618"/>
      <c r="G225" s="618"/>
      <c r="I225" s="618"/>
      <c r="J225" s="618"/>
      <c r="K225" s="618"/>
    </row>
    <row r="226" spans="5:11" x14ac:dyDescent="0.2">
      <c r="E226" s="618"/>
      <c r="F226" s="618"/>
      <c r="G226" s="618"/>
      <c r="I226" s="618"/>
      <c r="J226" s="618"/>
      <c r="K226" s="618"/>
    </row>
    <row r="227" spans="5:11" x14ac:dyDescent="0.2">
      <c r="E227" s="618"/>
      <c r="F227" s="618"/>
      <c r="G227" s="618"/>
      <c r="I227" s="618"/>
      <c r="J227" s="618"/>
      <c r="K227" s="618"/>
    </row>
    <row r="228" spans="5:11" x14ac:dyDescent="0.2">
      <c r="E228" s="618"/>
      <c r="F228" s="618"/>
      <c r="G228" s="618"/>
      <c r="I228" s="618"/>
      <c r="J228" s="618"/>
      <c r="K228" s="618"/>
    </row>
    <row r="229" spans="5:11" x14ac:dyDescent="0.2">
      <c r="E229" s="618"/>
      <c r="F229" s="618"/>
      <c r="G229" s="618"/>
      <c r="I229" s="618"/>
      <c r="J229" s="618"/>
      <c r="K229" s="618"/>
    </row>
    <row r="230" spans="5:11" x14ac:dyDescent="0.2">
      <c r="E230" s="618"/>
      <c r="F230" s="618"/>
      <c r="G230" s="618"/>
      <c r="I230" s="618"/>
      <c r="J230" s="618"/>
      <c r="K230" s="618"/>
    </row>
    <row r="231" spans="5:11" x14ac:dyDescent="0.2">
      <c r="E231" s="618"/>
      <c r="F231" s="618"/>
      <c r="G231" s="618"/>
      <c r="I231" s="618"/>
      <c r="J231" s="618"/>
      <c r="K231" s="618"/>
    </row>
    <row r="232" spans="5:11" x14ac:dyDescent="0.2">
      <c r="E232" s="618"/>
      <c r="F232" s="618"/>
      <c r="G232" s="618"/>
      <c r="I232" s="618"/>
      <c r="J232" s="618"/>
      <c r="K232" s="618"/>
    </row>
    <row r="233" spans="5:11" x14ac:dyDescent="0.2">
      <c r="E233" s="618"/>
      <c r="F233" s="618"/>
      <c r="G233" s="618"/>
      <c r="I233" s="618"/>
      <c r="J233" s="618"/>
      <c r="K233" s="618"/>
    </row>
    <row r="234" spans="5:11" x14ac:dyDescent="0.2">
      <c r="E234" s="618"/>
      <c r="F234" s="618"/>
      <c r="G234" s="618"/>
      <c r="I234" s="618"/>
      <c r="J234" s="618"/>
      <c r="K234" s="618"/>
    </row>
    <row r="235" spans="5:11" x14ac:dyDescent="0.2">
      <c r="E235" s="618"/>
      <c r="F235" s="618"/>
      <c r="G235" s="618"/>
      <c r="I235" s="618"/>
      <c r="J235" s="618"/>
      <c r="K235" s="618"/>
    </row>
    <row r="236" spans="5:11" x14ac:dyDescent="0.2">
      <c r="E236" s="618"/>
      <c r="F236" s="618"/>
      <c r="G236" s="618"/>
      <c r="I236" s="618"/>
      <c r="J236" s="618"/>
      <c r="K236" s="618"/>
    </row>
    <row r="237" spans="5:11" x14ac:dyDescent="0.2">
      <c r="E237" s="618"/>
      <c r="F237" s="618"/>
      <c r="G237" s="618"/>
      <c r="I237" s="618"/>
      <c r="J237" s="618"/>
      <c r="K237" s="618"/>
    </row>
    <row r="238" spans="5:11" x14ac:dyDescent="0.2">
      <c r="E238" s="618"/>
      <c r="F238" s="618"/>
      <c r="G238" s="618"/>
      <c r="I238" s="618"/>
      <c r="J238" s="618"/>
      <c r="K238" s="618"/>
    </row>
    <row r="239" spans="5:11" x14ac:dyDescent="0.2">
      <c r="E239" s="618"/>
      <c r="F239" s="618"/>
      <c r="G239" s="618"/>
      <c r="I239" s="618"/>
      <c r="J239" s="618"/>
      <c r="K239" s="618"/>
    </row>
    <row r="240" spans="5:11" x14ac:dyDescent="0.2">
      <c r="E240" s="618"/>
      <c r="F240" s="618"/>
      <c r="G240" s="618"/>
      <c r="I240" s="618"/>
      <c r="J240" s="618"/>
      <c r="K240" s="618"/>
    </row>
    <row r="241" spans="5:11" x14ac:dyDescent="0.2">
      <c r="E241" s="618"/>
      <c r="F241" s="618"/>
      <c r="G241" s="618"/>
      <c r="I241" s="618"/>
      <c r="J241" s="618"/>
      <c r="K241" s="618"/>
    </row>
    <row r="242" spans="5:11" x14ac:dyDescent="0.2">
      <c r="E242" s="618"/>
      <c r="F242" s="618"/>
      <c r="G242" s="618"/>
      <c r="I242" s="618"/>
      <c r="J242" s="618"/>
      <c r="K242" s="618"/>
    </row>
    <row r="243" spans="5:11" x14ac:dyDescent="0.2">
      <c r="E243" s="618"/>
      <c r="F243" s="618"/>
      <c r="G243" s="618"/>
      <c r="I243" s="618"/>
      <c r="J243" s="618"/>
      <c r="K243" s="618"/>
    </row>
    <row r="244" spans="5:11" x14ac:dyDescent="0.2">
      <c r="E244" s="618"/>
      <c r="F244" s="618"/>
      <c r="G244" s="618"/>
      <c r="I244" s="618"/>
      <c r="J244" s="618"/>
      <c r="K244" s="618"/>
    </row>
    <row r="245" spans="5:11" x14ac:dyDescent="0.2">
      <c r="E245" s="618"/>
      <c r="F245" s="618"/>
      <c r="G245" s="618"/>
      <c r="I245" s="618"/>
      <c r="J245" s="618"/>
      <c r="K245" s="618"/>
    </row>
    <row r="246" spans="5:11" x14ac:dyDescent="0.2">
      <c r="E246" s="618"/>
      <c r="F246" s="618"/>
      <c r="G246" s="618"/>
      <c r="I246" s="618"/>
      <c r="J246" s="618"/>
      <c r="K246" s="618"/>
    </row>
    <row r="247" spans="5:11" x14ac:dyDescent="0.2">
      <c r="E247" s="618"/>
      <c r="F247" s="618"/>
      <c r="G247" s="618"/>
      <c r="I247" s="618"/>
      <c r="J247" s="618"/>
      <c r="K247" s="618"/>
    </row>
    <row r="248" spans="5:11" x14ac:dyDescent="0.2">
      <c r="E248" s="618"/>
      <c r="F248" s="618"/>
      <c r="G248" s="618"/>
      <c r="I248" s="618"/>
      <c r="J248" s="618"/>
      <c r="K248" s="618"/>
    </row>
    <row r="249" spans="5:11" x14ac:dyDescent="0.2">
      <c r="E249" s="618"/>
      <c r="F249" s="618"/>
      <c r="G249" s="618"/>
      <c r="I249" s="618"/>
      <c r="J249" s="618"/>
      <c r="K249" s="618"/>
    </row>
    <row r="250" spans="5:11" x14ac:dyDescent="0.2">
      <c r="E250" s="618"/>
      <c r="F250" s="618"/>
      <c r="G250" s="618"/>
      <c r="I250" s="618"/>
      <c r="J250" s="618"/>
      <c r="K250" s="618"/>
    </row>
    <row r="251" spans="5:11" x14ac:dyDescent="0.2">
      <c r="E251" s="618"/>
      <c r="F251" s="618"/>
      <c r="G251" s="618"/>
      <c r="I251" s="618"/>
      <c r="J251" s="618"/>
      <c r="K251" s="618"/>
    </row>
    <row r="252" spans="5:11" x14ac:dyDescent="0.2">
      <c r="E252" s="618"/>
      <c r="F252" s="618"/>
      <c r="G252" s="618"/>
      <c r="I252" s="618"/>
      <c r="J252" s="618"/>
      <c r="K252" s="618"/>
    </row>
    <row r="253" spans="5:11" x14ac:dyDescent="0.2">
      <c r="E253" s="618"/>
      <c r="F253" s="618"/>
      <c r="G253" s="618"/>
      <c r="I253" s="618"/>
      <c r="J253" s="618"/>
      <c r="K253" s="618"/>
    </row>
    <row r="254" spans="5:11" x14ac:dyDescent="0.2">
      <c r="E254" s="618"/>
      <c r="F254" s="618"/>
      <c r="G254" s="618"/>
      <c r="I254" s="618"/>
      <c r="J254" s="618"/>
      <c r="K254" s="618"/>
    </row>
    <row r="255" spans="5:11" x14ac:dyDescent="0.2">
      <c r="E255" s="618"/>
      <c r="F255" s="618"/>
      <c r="G255" s="618"/>
      <c r="I255" s="618"/>
      <c r="J255" s="618"/>
      <c r="K255" s="618"/>
    </row>
    <row r="256" spans="5:11" x14ac:dyDescent="0.2">
      <c r="E256" s="618"/>
      <c r="F256" s="618"/>
      <c r="G256" s="618"/>
      <c r="I256" s="618"/>
      <c r="J256" s="618"/>
      <c r="K256" s="618"/>
    </row>
    <row r="257" spans="5:11" x14ac:dyDescent="0.2">
      <c r="E257" s="618"/>
      <c r="F257" s="618"/>
      <c r="G257" s="618"/>
      <c r="I257" s="618"/>
      <c r="J257" s="618"/>
      <c r="K257" s="618"/>
    </row>
    <row r="258" spans="5:11" x14ac:dyDescent="0.2">
      <c r="E258" s="618"/>
      <c r="F258" s="618"/>
      <c r="G258" s="618"/>
      <c r="I258" s="618"/>
      <c r="J258" s="618"/>
      <c r="K258" s="618"/>
    </row>
    <row r="259" spans="5:11" x14ac:dyDescent="0.2">
      <c r="E259" s="618"/>
      <c r="F259" s="618"/>
      <c r="G259" s="618"/>
      <c r="I259" s="618"/>
      <c r="J259" s="618"/>
      <c r="K259" s="618"/>
    </row>
    <row r="260" spans="5:11" x14ac:dyDescent="0.2">
      <c r="E260" s="618"/>
      <c r="F260" s="618"/>
      <c r="G260" s="618"/>
      <c r="I260" s="618"/>
      <c r="J260" s="618"/>
      <c r="K260" s="618"/>
    </row>
    <row r="261" spans="5:11" x14ac:dyDescent="0.2">
      <c r="E261" s="618"/>
      <c r="F261" s="618"/>
      <c r="G261" s="618"/>
      <c r="I261" s="618"/>
      <c r="J261" s="618"/>
      <c r="K261" s="618"/>
    </row>
    <row r="262" spans="5:11" x14ac:dyDescent="0.2">
      <c r="E262" s="618"/>
      <c r="F262" s="618"/>
      <c r="G262" s="618"/>
      <c r="I262" s="618"/>
      <c r="J262" s="618"/>
      <c r="K262" s="618"/>
    </row>
    <row r="263" spans="5:11" x14ac:dyDescent="0.2">
      <c r="E263" s="618"/>
      <c r="F263" s="618"/>
      <c r="G263" s="618"/>
      <c r="I263" s="618"/>
      <c r="J263" s="618"/>
      <c r="K263" s="618"/>
    </row>
    <row r="264" spans="5:11" x14ac:dyDescent="0.2">
      <c r="E264" s="618"/>
      <c r="F264" s="618"/>
      <c r="G264" s="618"/>
      <c r="I264" s="618"/>
      <c r="J264" s="618"/>
      <c r="K264" s="618"/>
    </row>
    <row r="265" spans="5:11" x14ac:dyDescent="0.2">
      <c r="E265" s="618"/>
      <c r="F265" s="618"/>
      <c r="G265" s="618"/>
      <c r="I265" s="618"/>
      <c r="J265" s="618"/>
      <c r="K265" s="618"/>
    </row>
    <row r="266" spans="5:11" x14ac:dyDescent="0.2">
      <c r="E266" s="618"/>
      <c r="F266" s="618"/>
      <c r="G266" s="618"/>
      <c r="I266" s="618"/>
      <c r="J266" s="618"/>
      <c r="K266" s="618"/>
    </row>
    <row r="267" spans="5:11" x14ac:dyDescent="0.2">
      <c r="E267" s="618"/>
      <c r="F267" s="618"/>
      <c r="G267" s="618"/>
      <c r="I267" s="618"/>
      <c r="J267" s="618"/>
      <c r="K267" s="618"/>
    </row>
    <row r="268" spans="5:11" x14ac:dyDescent="0.2">
      <c r="E268" s="618"/>
      <c r="F268" s="618"/>
      <c r="G268" s="618"/>
      <c r="I268" s="618"/>
      <c r="J268" s="618"/>
      <c r="K268" s="618"/>
    </row>
    <row r="269" spans="5:11" x14ac:dyDescent="0.2">
      <c r="E269" s="618"/>
      <c r="F269" s="618"/>
      <c r="G269" s="618"/>
      <c r="I269" s="618"/>
      <c r="J269" s="618"/>
      <c r="K269" s="618"/>
    </row>
    <row r="270" spans="5:11" x14ac:dyDescent="0.2">
      <c r="E270" s="618"/>
      <c r="F270" s="618"/>
      <c r="G270" s="618"/>
      <c r="I270" s="618"/>
      <c r="J270" s="618"/>
      <c r="K270" s="618"/>
    </row>
    <row r="271" spans="5:11" x14ac:dyDescent="0.2">
      <c r="E271" s="618"/>
      <c r="F271" s="618"/>
      <c r="G271" s="618"/>
      <c r="I271" s="618"/>
      <c r="J271" s="618"/>
      <c r="K271" s="618"/>
    </row>
    <row r="272" spans="5:11" x14ac:dyDescent="0.2">
      <c r="E272" s="618"/>
      <c r="F272" s="618"/>
      <c r="G272" s="618"/>
      <c r="I272" s="618"/>
      <c r="J272" s="618"/>
      <c r="K272" s="618"/>
    </row>
    <row r="273" spans="5:11" x14ac:dyDescent="0.2">
      <c r="E273" s="618"/>
      <c r="F273" s="618"/>
      <c r="G273" s="618"/>
      <c r="I273" s="618"/>
      <c r="J273" s="618"/>
      <c r="K273" s="618"/>
    </row>
    <row r="274" spans="5:11" x14ac:dyDescent="0.2">
      <c r="E274" s="618"/>
      <c r="F274" s="618"/>
      <c r="G274" s="618"/>
      <c r="I274" s="618"/>
      <c r="J274" s="618"/>
      <c r="K274" s="618"/>
    </row>
    <row r="275" spans="5:11" x14ac:dyDescent="0.2">
      <c r="E275" s="618"/>
      <c r="F275" s="618"/>
      <c r="G275" s="618"/>
      <c r="I275" s="618"/>
      <c r="J275" s="618"/>
      <c r="K275" s="618"/>
    </row>
    <row r="276" spans="5:11" x14ac:dyDescent="0.2">
      <c r="E276" s="618"/>
      <c r="F276" s="618"/>
      <c r="G276" s="618"/>
      <c r="I276" s="618"/>
      <c r="J276" s="618"/>
      <c r="K276" s="618"/>
    </row>
    <row r="277" spans="5:11" x14ac:dyDescent="0.2">
      <c r="E277" s="618"/>
      <c r="F277" s="618"/>
      <c r="G277" s="618"/>
      <c r="I277" s="618"/>
      <c r="J277" s="618"/>
      <c r="K277" s="618"/>
    </row>
    <row r="278" spans="5:11" x14ac:dyDescent="0.2">
      <c r="E278" s="618"/>
      <c r="F278" s="618"/>
      <c r="G278" s="618"/>
      <c r="I278" s="618"/>
      <c r="J278" s="618"/>
      <c r="K278" s="618"/>
    </row>
    <row r="279" spans="5:11" x14ac:dyDescent="0.2">
      <c r="E279" s="618"/>
      <c r="F279" s="618"/>
      <c r="G279" s="618"/>
      <c r="I279" s="618"/>
      <c r="J279" s="618"/>
      <c r="K279" s="618"/>
    </row>
    <row r="280" spans="5:11" x14ac:dyDescent="0.2">
      <c r="E280" s="618"/>
      <c r="F280" s="618"/>
      <c r="G280" s="618"/>
      <c r="I280" s="618"/>
      <c r="J280" s="618"/>
      <c r="K280" s="618"/>
    </row>
    <row r="281" spans="5:11" x14ac:dyDescent="0.2">
      <c r="E281" s="618"/>
      <c r="F281" s="618"/>
      <c r="G281" s="618"/>
      <c r="I281" s="618"/>
      <c r="J281" s="618"/>
      <c r="K281" s="618"/>
    </row>
    <row r="282" spans="5:11" x14ac:dyDescent="0.2">
      <c r="E282" s="618"/>
      <c r="F282" s="618"/>
      <c r="G282" s="618"/>
      <c r="I282" s="618"/>
      <c r="J282" s="618"/>
      <c r="K282" s="618"/>
    </row>
    <row r="283" spans="5:11" x14ac:dyDescent="0.2">
      <c r="E283" s="618"/>
      <c r="F283" s="618"/>
      <c r="G283" s="618"/>
      <c r="I283" s="618"/>
      <c r="J283" s="618"/>
      <c r="K283" s="618"/>
    </row>
    <row r="284" spans="5:11" x14ac:dyDescent="0.2">
      <c r="E284" s="618"/>
      <c r="F284" s="618"/>
      <c r="G284" s="618"/>
      <c r="I284" s="618"/>
      <c r="J284" s="618"/>
      <c r="K284" s="618"/>
    </row>
    <row r="285" spans="5:11" x14ac:dyDescent="0.2">
      <c r="E285" s="618"/>
      <c r="F285" s="618"/>
      <c r="G285" s="618"/>
      <c r="I285" s="618"/>
      <c r="J285" s="618"/>
      <c r="K285" s="618"/>
    </row>
    <row r="286" spans="5:11" x14ac:dyDescent="0.2">
      <c r="E286" s="618"/>
      <c r="F286" s="618"/>
      <c r="G286" s="618"/>
      <c r="I286" s="618"/>
      <c r="J286" s="618"/>
      <c r="K286" s="618"/>
    </row>
    <row r="287" spans="5:11" x14ac:dyDescent="0.2">
      <c r="E287" s="618"/>
      <c r="F287" s="618"/>
      <c r="G287" s="618"/>
      <c r="I287" s="618"/>
      <c r="J287" s="618"/>
      <c r="K287" s="618"/>
    </row>
    <row r="288" spans="5:11" x14ac:dyDescent="0.2">
      <c r="E288" s="618"/>
      <c r="F288" s="618"/>
      <c r="G288" s="618"/>
      <c r="I288" s="618"/>
      <c r="J288" s="618"/>
      <c r="K288" s="618"/>
    </row>
    <row r="289" spans="5:11" x14ac:dyDescent="0.2">
      <c r="E289" s="618"/>
      <c r="F289" s="618"/>
      <c r="G289" s="618"/>
      <c r="I289" s="618"/>
      <c r="J289" s="618"/>
      <c r="K289" s="618"/>
    </row>
    <row r="290" spans="5:11" x14ac:dyDescent="0.2">
      <c r="E290" s="618"/>
      <c r="F290" s="618"/>
      <c r="G290" s="618"/>
      <c r="I290" s="618"/>
      <c r="J290" s="618"/>
      <c r="K290" s="618"/>
    </row>
    <row r="291" spans="5:11" x14ac:dyDescent="0.2">
      <c r="E291" s="618"/>
      <c r="F291" s="618"/>
      <c r="G291" s="618"/>
      <c r="I291" s="618"/>
      <c r="J291" s="618"/>
      <c r="K291" s="618"/>
    </row>
    <row r="292" spans="5:11" x14ac:dyDescent="0.2">
      <c r="E292" s="618"/>
      <c r="F292" s="618"/>
      <c r="G292" s="618"/>
      <c r="I292" s="618"/>
      <c r="J292" s="618"/>
      <c r="K292" s="618"/>
    </row>
    <row r="293" spans="5:11" x14ac:dyDescent="0.2">
      <c r="E293" s="618"/>
      <c r="F293" s="618"/>
      <c r="G293" s="618"/>
      <c r="I293" s="618"/>
      <c r="J293" s="618"/>
      <c r="K293" s="618"/>
    </row>
    <row r="294" spans="5:11" x14ac:dyDescent="0.2">
      <c r="E294" s="618"/>
      <c r="F294" s="618"/>
      <c r="G294" s="618"/>
      <c r="I294" s="618"/>
      <c r="J294" s="618"/>
      <c r="K294" s="618"/>
    </row>
    <row r="295" spans="5:11" x14ac:dyDescent="0.2">
      <c r="E295" s="618"/>
      <c r="F295" s="618"/>
      <c r="G295" s="618"/>
      <c r="I295" s="618"/>
      <c r="J295" s="618"/>
      <c r="K295" s="618"/>
    </row>
    <row r="296" spans="5:11" x14ac:dyDescent="0.2">
      <c r="E296" s="618"/>
      <c r="F296" s="618"/>
      <c r="G296" s="618"/>
      <c r="I296" s="618"/>
      <c r="J296" s="618"/>
      <c r="K296" s="618"/>
    </row>
    <row r="297" spans="5:11" x14ac:dyDescent="0.2">
      <c r="E297" s="618"/>
      <c r="F297" s="618"/>
      <c r="G297" s="618"/>
      <c r="I297" s="618"/>
      <c r="J297" s="618"/>
      <c r="K297" s="618"/>
    </row>
    <row r="298" spans="5:11" x14ac:dyDescent="0.2">
      <c r="E298" s="618"/>
      <c r="F298" s="618"/>
      <c r="G298" s="618"/>
      <c r="I298" s="618"/>
      <c r="J298" s="618"/>
      <c r="K298" s="618"/>
    </row>
    <row r="299" spans="5:11" x14ac:dyDescent="0.2">
      <c r="E299" s="618"/>
      <c r="F299" s="618"/>
      <c r="G299" s="618"/>
      <c r="I299" s="618"/>
      <c r="J299" s="618"/>
      <c r="K299" s="618"/>
    </row>
    <row r="300" spans="5:11" x14ac:dyDescent="0.2">
      <c r="E300" s="618"/>
      <c r="F300" s="618"/>
      <c r="G300" s="618"/>
      <c r="I300" s="618"/>
      <c r="J300" s="618"/>
      <c r="K300" s="618"/>
    </row>
    <row r="301" spans="5:11" x14ac:dyDescent="0.2">
      <c r="E301" s="618"/>
      <c r="F301" s="618"/>
      <c r="G301" s="618"/>
      <c r="I301" s="618"/>
      <c r="J301" s="618"/>
      <c r="K301" s="618"/>
    </row>
    <row r="302" spans="5:11" x14ac:dyDescent="0.2">
      <c r="E302" s="618"/>
      <c r="F302" s="618"/>
      <c r="G302" s="618"/>
      <c r="I302" s="618"/>
      <c r="J302" s="618"/>
      <c r="K302" s="618"/>
    </row>
    <row r="303" spans="5:11" x14ac:dyDescent="0.2">
      <c r="E303" s="618"/>
      <c r="F303" s="618"/>
      <c r="G303" s="618"/>
      <c r="I303" s="618"/>
      <c r="J303" s="618"/>
      <c r="K303" s="618"/>
    </row>
    <row r="304" spans="5:11" x14ac:dyDescent="0.2">
      <c r="E304" s="618"/>
      <c r="F304" s="618"/>
      <c r="G304" s="618"/>
      <c r="I304" s="618"/>
      <c r="J304" s="618"/>
      <c r="K304" s="618"/>
    </row>
    <row r="305" spans="5:11" x14ac:dyDescent="0.2">
      <c r="E305" s="618"/>
      <c r="F305" s="618"/>
      <c r="G305" s="618"/>
      <c r="I305" s="618"/>
      <c r="J305" s="618"/>
      <c r="K305" s="618"/>
    </row>
    <row r="306" spans="5:11" x14ac:dyDescent="0.2">
      <c r="E306" s="618"/>
      <c r="F306" s="618"/>
      <c r="G306" s="618"/>
      <c r="I306" s="618"/>
      <c r="J306" s="618"/>
      <c r="K306" s="618"/>
    </row>
    <row r="307" spans="5:11" x14ac:dyDescent="0.2">
      <c r="E307" s="618"/>
      <c r="F307" s="618"/>
      <c r="G307" s="618"/>
      <c r="I307" s="618"/>
      <c r="J307" s="618"/>
      <c r="K307" s="618"/>
    </row>
    <row r="308" spans="5:11" x14ac:dyDescent="0.2">
      <c r="E308" s="618"/>
      <c r="F308" s="618"/>
      <c r="G308" s="618"/>
      <c r="I308" s="618"/>
      <c r="J308" s="618"/>
      <c r="K308" s="618"/>
    </row>
    <row r="309" spans="5:11" x14ac:dyDescent="0.2">
      <c r="E309" s="618"/>
      <c r="F309" s="618"/>
      <c r="G309" s="618"/>
      <c r="I309" s="618"/>
      <c r="J309" s="618"/>
      <c r="K309" s="618"/>
    </row>
    <row r="310" spans="5:11" x14ac:dyDescent="0.2">
      <c r="E310" s="618"/>
      <c r="F310" s="618"/>
      <c r="G310" s="618"/>
      <c r="I310" s="618"/>
      <c r="J310" s="618"/>
      <c r="K310" s="618"/>
    </row>
    <row r="311" spans="5:11" x14ac:dyDescent="0.2">
      <c r="E311" s="618"/>
      <c r="F311" s="618"/>
      <c r="G311" s="618"/>
      <c r="I311" s="618"/>
      <c r="J311" s="618"/>
      <c r="K311" s="618"/>
    </row>
    <row r="312" spans="5:11" x14ac:dyDescent="0.2">
      <c r="E312" s="618"/>
      <c r="F312" s="618"/>
      <c r="G312" s="618"/>
      <c r="I312" s="618"/>
      <c r="J312" s="618"/>
      <c r="K312" s="618"/>
    </row>
    <row r="313" spans="5:11" x14ac:dyDescent="0.2">
      <c r="E313" s="618"/>
      <c r="F313" s="618"/>
      <c r="G313" s="618"/>
      <c r="I313" s="618"/>
      <c r="J313" s="618"/>
      <c r="K313" s="618"/>
    </row>
    <row r="314" spans="5:11" x14ac:dyDescent="0.2">
      <c r="E314" s="618"/>
      <c r="F314" s="618"/>
      <c r="G314" s="618"/>
      <c r="I314" s="618"/>
      <c r="J314" s="618"/>
      <c r="K314" s="618"/>
    </row>
    <row r="315" spans="5:11" x14ac:dyDescent="0.2">
      <c r="E315" s="618"/>
      <c r="F315" s="618"/>
      <c r="G315" s="618"/>
      <c r="I315" s="618"/>
      <c r="J315" s="618"/>
      <c r="K315" s="618"/>
    </row>
    <row r="316" spans="5:11" x14ac:dyDescent="0.2">
      <c r="E316" s="618"/>
      <c r="F316" s="618"/>
      <c r="G316" s="618"/>
      <c r="I316" s="618"/>
      <c r="J316" s="618"/>
      <c r="K316" s="618"/>
    </row>
    <row r="317" spans="5:11" x14ac:dyDescent="0.2">
      <c r="E317" s="618"/>
      <c r="F317" s="618"/>
      <c r="G317" s="618"/>
      <c r="I317" s="618"/>
      <c r="J317" s="618"/>
      <c r="K317" s="618"/>
    </row>
    <row r="318" spans="5:11" x14ac:dyDescent="0.2">
      <c r="E318" s="618"/>
      <c r="F318" s="618"/>
      <c r="G318" s="618"/>
      <c r="I318" s="618"/>
      <c r="J318" s="618"/>
      <c r="K318" s="618"/>
    </row>
    <row r="319" spans="5:11" x14ac:dyDescent="0.2">
      <c r="E319" s="618"/>
      <c r="F319" s="618"/>
      <c r="G319" s="618"/>
      <c r="I319" s="618"/>
      <c r="J319" s="618"/>
      <c r="K319" s="618"/>
    </row>
    <row r="320" spans="5:11" x14ac:dyDescent="0.2">
      <c r="E320" s="618"/>
      <c r="F320" s="618"/>
      <c r="G320" s="618"/>
      <c r="I320" s="618"/>
      <c r="J320" s="618"/>
      <c r="K320" s="618"/>
    </row>
    <row r="321" spans="5:11" x14ac:dyDescent="0.2">
      <c r="E321" s="618"/>
      <c r="F321" s="618"/>
      <c r="G321" s="618"/>
      <c r="I321" s="618"/>
      <c r="J321" s="618"/>
      <c r="K321" s="618"/>
    </row>
    <row r="322" spans="5:11" x14ac:dyDescent="0.2">
      <c r="E322" s="618"/>
      <c r="F322" s="618"/>
      <c r="G322" s="618"/>
      <c r="I322" s="618"/>
      <c r="J322" s="618"/>
      <c r="K322" s="618"/>
    </row>
    <row r="323" spans="5:11" x14ac:dyDescent="0.2">
      <c r="E323" s="618"/>
      <c r="F323" s="618"/>
      <c r="G323" s="618"/>
      <c r="I323" s="618"/>
      <c r="J323" s="618"/>
      <c r="K323" s="618"/>
    </row>
    <row r="324" spans="5:11" x14ac:dyDescent="0.2">
      <c r="E324" s="618"/>
      <c r="F324" s="618"/>
      <c r="G324" s="618"/>
      <c r="I324" s="618"/>
      <c r="J324" s="618"/>
      <c r="K324" s="618"/>
    </row>
    <row r="325" spans="5:11" x14ac:dyDescent="0.2">
      <c r="E325" s="618"/>
      <c r="F325" s="618"/>
      <c r="G325" s="618"/>
      <c r="I325" s="618"/>
      <c r="J325" s="618"/>
      <c r="K325" s="618"/>
    </row>
    <row r="326" spans="5:11" x14ac:dyDescent="0.2">
      <c r="E326" s="618"/>
      <c r="F326" s="618"/>
      <c r="G326" s="618"/>
      <c r="I326" s="618"/>
      <c r="J326" s="618"/>
      <c r="K326" s="618"/>
    </row>
    <row r="327" spans="5:11" x14ac:dyDescent="0.2">
      <c r="E327" s="618"/>
      <c r="F327" s="618"/>
      <c r="G327" s="618"/>
      <c r="I327" s="618"/>
      <c r="J327" s="618"/>
      <c r="K327" s="618"/>
    </row>
    <row r="328" spans="5:11" x14ac:dyDescent="0.2">
      <c r="E328" s="618"/>
      <c r="F328" s="618"/>
      <c r="G328" s="618"/>
      <c r="I328" s="618"/>
      <c r="J328" s="618"/>
      <c r="K328" s="618"/>
    </row>
    <row r="329" spans="5:11" x14ac:dyDescent="0.2">
      <c r="E329" s="618"/>
      <c r="F329" s="618"/>
      <c r="G329" s="618"/>
      <c r="I329" s="618"/>
      <c r="J329" s="618"/>
      <c r="K329" s="618"/>
    </row>
    <row r="330" spans="5:11" x14ac:dyDescent="0.2">
      <c r="E330" s="618"/>
      <c r="F330" s="618"/>
      <c r="G330" s="618"/>
      <c r="I330" s="618"/>
      <c r="J330" s="618"/>
      <c r="K330" s="618"/>
    </row>
    <row r="331" spans="5:11" x14ac:dyDescent="0.2">
      <c r="E331" s="618"/>
      <c r="F331" s="618"/>
      <c r="G331" s="618"/>
      <c r="I331" s="618"/>
      <c r="J331" s="618"/>
      <c r="K331" s="618"/>
    </row>
    <row r="332" spans="5:11" x14ac:dyDescent="0.2">
      <c r="E332" s="618"/>
      <c r="F332" s="618"/>
      <c r="G332" s="618"/>
      <c r="I332" s="618"/>
      <c r="J332" s="618"/>
      <c r="K332" s="618"/>
    </row>
  </sheetData>
  <sheetProtection sheet="1" objects="1" scenarios="1" formatCells="0" selectLockedCells="1"/>
  <mergeCells count="582">
    <mergeCell ref="C3:M3"/>
    <mergeCell ref="O167:P167"/>
    <mergeCell ref="E172:G172"/>
    <mergeCell ref="E173:G173"/>
    <mergeCell ref="I157:K157"/>
    <mergeCell ref="I158:K158"/>
    <mergeCell ref="I175:K175"/>
    <mergeCell ref="I166:K166"/>
    <mergeCell ref="E170:G170"/>
    <mergeCell ref="E171:G171"/>
    <mergeCell ref="E158:G158"/>
    <mergeCell ref="E159:G159"/>
    <mergeCell ref="E163:G163"/>
    <mergeCell ref="I159:K159"/>
    <mergeCell ref="I160:K160"/>
    <mergeCell ref="I167:K167"/>
    <mergeCell ref="I171:K171"/>
    <mergeCell ref="E167:G167"/>
    <mergeCell ref="I149:K149"/>
    <mergeCell ref="I150:K150"/>
    <mergeCell ref="M42:N42"/>
    <mergeCell ref="I61:K61"/>
    <mergeCell ref="C46:M46"/>
    <mergeCell ref="I154:K154"/>
    <mergeCell ref="C201:D201"/>
    <mergeCell ref="C41:D41"/>
    <mergeCell ref="G41:H41"/>
    <mergeCell ref="E174:G174"/>
    <mergeCell ref="E175:G175"/>
    <mergeCell ref="I169:K169"/>
    <mergeCell ref="I170:K170"/>
    <mergeCell ref="E176:G176"/>
    <mergeCell ref="I176:K176"/>
    <mergeCell ref="E177:G177"/>
    <mergeCell ref="I183:K183"/>
    <mergeCell ref="I184:K184"/>
    <mergeCell ref="I185:K185"/>
    <mergeCell ref="I177:K177"/>
    <mergeCell ref="E178:G178"/>
    <mergeCell ref="I178:K178"/>
    <mergeCell ref="E179:G179"/>
    <mergeCell ref="I172:K172"/>
    <mergeCell ref="I173:K173"/>
    <mergeCell ref="I165:K165"/>
    <mergeCell ref="I161:K161"/>
    <mergeCell ref="I162:K162"/>
    <mergeCell ref="I163:K163"/>
    <mergeCell ref="I174:K174"/>
    <mergeCell ref="I180:K180"/>
    <mergeCell ref="I295:K295"/>
    <mergeCell ref="I296:K296"/>
    <mergeCell ref="I297:K297"/>
    <mergeCell ref="I302:K302"/>
    <mergeCell ref="I298:K298"/>
    <mergeCell ref="I299:K299"/>
    <mergeCell ref="I300:K300"/>
    <mergeCell ref="I293:K293"/>
    <mergeCell ref="I294:K294"/>
    <mergeCell ref="I278:K278"/>
    <mergeCell ref="I279:K279"/>
    <mergeCell ref="I280:K280"/>
    <mergeCell ref="I281:K281"/>
    <mergeCell ref="I282:K282"/>
    <mergeCell ref="I273:K273"/>
    <mergeCell ref="I274:K274"/>
    <mergeCell ref="I275:K275"/>
    <mergeCell ref="I276:K276"/>
    <mergeCell ref="I277:K277"/>
    <mergeCell ref="I288:K288"/>
    <mergeCell ref="I289:K289"/>
    <mergeCell ref="I290:K290"/>
    <mergeCell ref="I291:K291"/>
    <mergeCell ref="I64:K64"/>
    <mergeCell ref="I65:K65"/>
    <mergeCell ref="I164:K164"/>
    <mergeCell ref="I151:K151"/>
    <mergeCell ref="I152:K152"/>
    <mergeCell ref="I153:K153"/>
    <mergeCell ref="I332:K332"/>
    <mergeCell ref="I323:K323"/>
    <mergeCell ref="I324:K324"/>
    <mergeCell ref="I325:K325"/>
    <mergeCell ref="I326:K326"/>
    <mergeCell ref="I327:K327"/>
    <mergeCell ref="I328:K328"/>
    <mergeCell ref="I329:K329"/>
    <mergeCell ref="I330:K330"/>
    <mergeCell ref="I331:K331"/>
    <mergeCell ref="I301:K301"/>
    <mergeCell ref="I322:K322"/>
    <mergeCell ref="I313:K313"/>
    <mergeCell ref="I314:K314"/>
    <mergeCell ref="I305:K305"/>
    <mergeCell ref="I306:K306"/>
    <mergeCell ref="I179:K179"/>
    <mergeCell ref="I307:K307"/>
    <mergeCell ref="I318:K318"/>
    <mergeCell ref="I319:K319"/>
    <mergeCell ref="I320:K320"/>
    <mergeCell ref="I321:K321"/>
    <mergeCell ref="I311:K311"/>
    <mergeCell ref="I312:K312"/>
    <mergeCell ref="I304:K304"/>
    <mergeCell ref="I303:K303"/>
    <mergeCell ref="I317:K317"/>
    <mergeCell ref="I308:K308"/>
    <mergeCell ref="I309:K309"/>
    <mergeCell ref="I310:K310"/>
    <mergeCell ref="I315:K315"/>
    <mergeCell ref="I316:K316"/>
    <mergeCell ref="I292:K292"/>
    <mergeCell ref="I283:K283"/>
    <mergeCell ref="I284:K284"/>
    <mergeCell ref="I285:K285"/>
    <mergeCell ref="I286:K286"/>
    <mergeCell ref="I287:K287"/>
    <mergeCell ref="I268:K268"/>
    <mergeCell ref="I269:K269"/>
    <mergeCell ref="I270:K270"/>
    <mergeCell ref="I271:K271"/>
    <mergeCell ref="I272:K272"/>
    <mergeCell ref="I263:K263"/>
    <mergeCell ref="I264:K264"/>
    <mergeCell ref="I265:K265"/>
    <mergeCell ref="I266:K266"/>
    <mergeCell ref="I267:K267"/>
    <mergeCell ref="I258:K258"/>
    <mergeCell ref="I259:K259"/>
    <mergeCell ref="I260:K260"/>
    <mergeCell ref="I261:K261"/>
    <mergeCell ref="I262:K262"/>
    <mergeCell ref="I253:K253"/>
    <mergeCell ref="I254:K254"/>
    <mergeCell ref="I255:K255"/>
    <mergeCell ref="I256:K256"/>
    <mergeCell ref="I257:K257"/>
    <mergeCell ref="I248:K248"/>
    <mergeCell ref="I249:K249"/>
    <mergeCell ref="I250:K250"/>
    <mergeCell ref="I251:K251"/>
    <mergeCell ref="I252:K252"/>
    <mergeCell ref="I243:K243"/>
    <mergeCell ref="I244:K244"/>
    <mergeCell ref="I245:K245"/>
    <mergeCell ref="I246:K246"/>
    <mergeCell ref="I247:K247"/>
    <mergeCell ref="I238:K238"/>
    <mergeCell ref="I239:K239"/>
    <mergeCell ref="I240:K240"/>
    <mergeCell ref="I241:K241"/>
    <mergeCell ref="I242:K242"/>
    <mergeCell ref="I233:K233"/>
    <mergeCell ref="I234:K234"/>
    <mergeCell ref="I235:K235"/>
    <mergeCell ref="I236:K236"/>
    <mergeCell ref="I237:K237"/>
    <mergeCell ref="I228:K228"/>
    <mergeCell ref="I229:K229"/>
    <mergeCell ref="I230:K230"/>
    <mergeCell ref="I231:K231"/>
    <mergeCell ref="I232:K232"/>
    <mergeCell ref="I223:K223"/>
    <mergeCell ref="I224:K224"/>
    <mergeCell ref="I225:K225"/>
    <mergeCell ref="I226:K226"/>
    <mergeCell ref="I227:K227"/>
    <mergeCell ref="I218:K218"/>
    <mergeCell ref="I219:K219"/>
    <mergeCell ref="I220:K220"/>
    <mergeCell ref="I221:K221"/>
    <mergeCell ref="I222:K222"/>
    <mergeCell ref="I213:K213"/>
    <mergeCell ref="I214:K214"/>
    <mergeCell ref="I215:K215"/>
    <mergeCell ref="I216:K216"/>
    <mergeCell ref="I217:K217"/>
    <mergeCell ref="I208:K208"/>
    <mergeCell ref="I209:K209"/>
    <mergeCell ref="I210:K210"/>
    <mergeCell ref="I211:K211"/>
    <mergeCell ref="I212:K212"/>
    <mergeCell ref="I204:K204"/>
    <mergeCell ref="I205:K205"/>
    <mergeCell ref="I206:K206"/>
    <mergeCell ref="I207:K207"/>
    <mergeCell ref="I203:K203"/>
    <mergeCell ref="I181:K181"/>
    <mergeCell ref="I182:K182"/>
    <mergeCell ref="E195:G195"/>
    <mergeCell ref="I195:K195"/>
    <mergeCell ref="E196:G196"/>
    <mergeCell ref="I196:K196"/>
    <mergeCell ref="E197:G197"/>
    <mergeCell ref="I188:K188"/>
    <mergeCell ref="I189:K189"/>
    <mergeCell ref="E202:G202"/>
    <mergeCell ref="E203:G203"/>
    <mergeCell ref="E181:G181"/>
    <mergeCell ref="E182:G182"/>
    <mergeCell ref="E185:G185"/>
    <mergeCell ref="E186:G186"/>
    <mergeCell ref="E187:G187"/>
    <mergeCell ref="E199:G199"/>
    <mergeCell ref="E200:G200"/>
    <mergeCell ref="E201:G201"/>
    <mergeCell ref="I197:K197"/>
    <mergeCell ref="I198:K198"/>
    <mergeCell ref="I193:K193"/>
    <mergeCell ref="I138:K138"/>
    <mergeCell ref="I139:K139"/>
    <mergeCell ref="I140:K140"/>
    <mergeCell ref="E145:G145"/>
    <mergeCell ref="E138:G138"/>
    <mergeCell ref="E139:G139"/>
    <mergeCell ref="E140:G140"/>
    <mergeCell ref="E144:G144"/>
    <mergeCell ref="I142:K142"/>
    <mergeCell ref="E142:G142"/>
    <mergeCell ref="I141:K141"/>
    <mergeCell ref="I143:K143"/>
    <mergeCell ref="E153:G153"/>
    <mergeCell ref="E154:G154"/>
    <mergeCell ref="E155:G155"/>
    <mergeCell ref="E156:G156"/>
    <mergeCell ref="E157:G157"/>
    <mergeCell ref="E166:G166"/>
    <mergeCell ref="E198:G198"/>
    <mergeCell ref="E188:G188"/>
    <mergeCell ref="I155:K155"/>
    <mergeCell ref="E310:G310"/>
    <mergeCell ref="E311:G311"/>
    <mergeCell ref="E312:G312"/>
    <mergeCell ref="E303:G303"/>
    <mergeCell ref="E304:G304"/>
    <mergeCell ref="E305:G305"/>
    <mergeCell ref="E306:G306"/>
    <mergeCell ref="E307:G307"/>
    <mergeCell ref="I144:K144"/>
    <mergeCell ref="I145:K145"/>
    <mergeCell ref="I146:K146"/>
    <mergeCell ref="I147:K147"/>
    <mergeCell ref="I168:K168"/>
    <mergeCell ref="I156:K156"/>
    <mergeCell ref="E148:G148"/>
    <mergeCell ref="I148:K148"/>
    <mergeCell ref="E149:G149"/>
    <mergeCell ref="I199:K199"/>
    <mergeCell ref="I200:K200"/>
    <mergeCell ref="I186:K186"/>
    <mergeCell ref="I187:K187"/>
    <mergeCell ref="I202:K202"/>
    <mergeCell ref="I190:K190"/>
    <mergeCell ref="E299:G299"/>
    <mergeCell ref="E332:G332"/>
    <mergeCell ref="E323:G323"/>
    <mergeCell ref="E324:G324"/>
    <mergeCell ref="E325:G325"/>
    <mergeCell ref="E326:G326"/>
    <mergeCell ref="E301:G301"/>
    <mergeCell ref="E302:G302"/>
    <mergeCell ref="E318:G318"/>
    <mergeCell ref="E319:G319"/>
    <mergeCell ref="E320:G320"/>
    <mergeCell ref="E321:G321"/>
    <mergeCell ref="E322:G322"/>
    <mergeCell ref="E328:G328"/>
    <mergeCell ref="E329:G329"/>
    <mergeCell ref="E330:G330"/>
    <mergeCell ref="E331:G331"/>
    <mergeCell ref="E313:G313"/>
    <mergeCell ref="E314:G314"/>
    <mergeCell ref="E315:G315"/>
    <mergeCell ref="E316:G316"/>
    <mergeCell ref="E317:G317"/>
    <mergeCell ref="E327:G327"/>
    <mergeCell ref="E308:G308"/>
    <mergeCell ref="E309:G309"/>
    <mergeCell ref="E300:G300"/>
    <mergeCell ref="E283:G283"/>
    <mergeCell ref="E284:G284"/>
    <mergeCell ref="E285:G285"/>
    <mergeCell ref="E286:G286"/>
    <mergeCell ref="E287:G287"/>
    <mergeCell ref="E293:G293"/>
    <mergeCell ref="E294:G294"/>
    <mergeCell ref="E295:G295"/>
    <mergeCell ref="E296:G296"/>
    <mergeCell ref="E297:G297"/>
    <mergeCell ref="E298:G298"/>
    <mergeCell ref="E288:G288"/>
    <mergeCell ref="E289:G289"/>
    <mergeCell ref="E290:G290"/>
    <mergeCell ref="E291:G291"/>
    <mergeCell ref="E292:G292"/>
    <mergeCell ref="E278:G278"/>
    <mergeCell ref="E279:G279"/>
    <mergeCell ref="E280:G280"/>
    <mergeCell ref="E281:G281"/>
    <mergeCell ref="E282:G282"/>
    <mergeCell ref="E273:G273"/>
    <mergeCell ref="E274:G274"/>
    <mergeCell ref="E275:G275"/>
    <mergeCell ref="E276:G276"/>
    <mergeCell ref="E277:G277"/>
    <mergeCell ref="E268:G268"/>
    <mergeCell ref="E269:G269"/>
    <mergeCell ref="E270:G270"/>
    <mergeCell ref="E271:G271"/>
    <mergeCell ref="E272:G272"/>
    <mergeCell ref="E263:G263"/>
    <mergeCell ref="E264:G264"/>
    <mergeCell ref="E265:G265"/>
    <mergeCell ref="E266:G266"/>
    <mergeCell ref="E267:G267"/>
    <mergeCell ref="E258:G258"/>
    <mergeCell ref="E259:G259"/>
    <mergeCell ref="E260:G260"/>
    <mergeCell ref="E261:G261"/>
    <mergeCell ref="E262:G262"/>
    <mergeCell ref="E253:G253"/>
    <mergeCell ref="E254:G254"/>
    <mergeCell ref="E255:G255"/>
    <mergeCell ref="E256:G256"/>
    <mergeCell ref="E257:G257"/>
    <mergeCell ref="E248:G248"/>
    <mergeCell ref="E249:G249"/>
    <mergeCell ref="E250:G250"/>
    <mergeCell ref="E251:G251"/>
    <mergeCell ref="E252:G252"/>
    <mergeCell ref="E243:G243"/>
    <mergeCell ref="E244:G244"/>
    <mergeCell ref="E245:G245"/>
    <mergeCell ref="E246:G246"/>
    <mergeCell ref="E247:G247"/>
    <mergeCell ref="E239:G239"/>
    <mergeCell ref="E240:G240"/>
    <mergeCell ref="E241:G241"/>
    <mergeCell ref="E242:G242"/>
    <mergeCell ref="E233:G233"/>
    <mergeCell ref="E234:G234"/>
    <mergeCell ref="E235:G235"/>
    <mergeCell ref="E236:G236"/>
    <mergeCell ref="E237:G237"/>
    <mergeCell ref="E230:G230"/>
    <mergeCell ref="E231:G231"/>
    <mergeCell ref="E232:G232"/>
    <mergeCell ref="E223:G223"/>
    <mergeCell ref="E224:G224"/>
    <mergeCell ref="E225:G225"/>
    <mergeCell ref="E226:G226"/>
    <mergeCell ref="E227:G227"/>
    <mergeCell ref="E238:G238"/>
    <mergeCell ref="E221:G221"/>
    <mergeCell ref="E222:G222"/>
    <mergeCell ref="E213:G213"/>
    <mergeCell ref="E214:G214"/>
    <mergeCell ref="E215:G215"/>
    <mergeCell ref="E216:G216"/>
    <mergeCell ref="E217:G217"/>
    <mergeCell ref="E228:G228"/>
    <mergeCell ref="E229:G229"/>
    <mergeCell ref="E211:G211"/>
    <mergeCell ref="E212:G212"/>
    <mergeCell ref="E204:G204"/>
    <mergeCell ref="E205:G205"/>
    <mergeCell ref="E206:G206"/>
    <mergeCell ref="E207:G207"/>
    <mergeCell ref="E218:G218"/>
    <mergeCell ref="E219:G219"/>
    <mergeCell ref="E220:G220"/>
    <mergeCell ref="E208:G208"/>
    <mergeCell ref="E209:G209"/>
    <mergeCell ref="E210:G210"/>
    <mergeCell ref="E189:G189"/>
    <mergeCell ref="E190:G190"/>
    <mergeCell ref="E191:G191"/>
    <mergeCell ref="E192:G192"/>
    <mergeCell ref="E194:G194"/>
    <mergeCell ref="E161:G161"/>
    <mergeCell ref="E162:G162"/>
    <mergeCell ref="E164:G164"/>
    <mergeCell ref="E165:G165"/>
    <mergeCell ref="E169:G169"/>
    <mergeCell ref="E180:G180"/>
    <mergeCell ref="E193:G193"/>
    <mergeCell ref="I191:K191"/>
    <mergeCell ref="I192:K192"/>
    <mergeCell ref="I194:K194"/>
    <mergeCell ref="E59:G59"/>
    <mergeCell ref="E92:G92"/>
    <mergeCell ref="E183:G183"/>
    <mergeCell ref="E184:G184"/>
    <mergeCell ref="E77:G77"/>
    <mergeCell ref="E86:G86"/>
    <mergeCell ref="E87:G87"/>
    <mergeCell ref="E74:G74"/>
    <mergeCell ref="E147:G147"/>
    <mergeCell ref="E168:G168"/>
    <mergeCell ref="E93:G93"/>
    <mergeCell ref="E94:G94"/>
    <mergeCell ref="E146:G146"/>
    <mergeCell ref="E143:G143"/>
    <mergeCell ref="E141:G141"/>
    <mergeCell ref="E150:G150"/>
    <mergeCell ref="E91:G91"/>
    <mergeCell ref="E89:G89"/>
    <mergeCell ref="E90:G90"/>
    <mergeCell ref="E151:G151"/>
    <mergeCell ref="E160:G160"/>
    <mergeCell ref="E152:G152"/>
    <mergeCell ref="E57:G57"/>
    <mergeCell ref="E58:G58"/>
    <mergeCell ref="I51:K51"/>
    <mergeCell ref="E51:G51"/>
    <mergeCell ref="E52:G52"/>
    <mergeCell ref="E53:G53"/>
    <mergeCell ref="E54:G54"/>
    <mergeCell ref="E55:G55"/>
    <mergeCell ref="E56:G56"/>
    <mergeCell ref="I71:K71"/>
    <mergeCell ref="I77:K77"/>
    <mergeCell ref="I80:K80"/>
    <mergeCell ref="I75:K75"/>
    <mergeCell ref="I76:K76"/>
    <mergeCell ref="E84:G84"/>
    <mergeCell ref="I59:K59"/>
    <mergeCell ref="I68:K68"/>
    <mergeCell ref="I74:K74"/>
    <mergeCell ref="I73:K73"/>
    <mergeCell ref="I66:K66"/>
    <mergeCell ref="I70:K70"/>
    <mergeCell ref="I62:K62"/>
    <mergeCell ref="I63:K63"/>
    <mergeCell ref="E60:G60"/>
    <mergeCell ref="I57:K57"/>
    <mergeCell ref="I58:K58"/>
    <mergeCell ref="I56:K56"/>
    <mergeCell ref="E64:G64"/>
    <mergeCell ref="E65:G65"/>
    <mergeCell ref="E50:G50"/>
    <mergeCell ref="I50:K50"/>
    <mergeCell ref="E73:G73"/>
    <mergeCell ref="I72:K72"/>
    <mergeCell ref="I52:K52"/>
    <mergeCell ref="E69:G69"/>
    <mergeCell ref="E66:G66"/>
    <mergeCell ref="I53:K53"/>
    <mergeCell ref="I54:K54"/>
    <mergeCell ref="I55:K55"/>
    <mergeCell ref="E61:G61"/>
    <mergeCell ref="E67:G67"/>
    <mergeCell ref="E62:G62"/>
    <mergeCell ref="E63:G63"/>
    <mergeCell ref="I69:K69"/>
    <mergeCell ref="I60:K60"/>
    <mergeCell ref="I67:K67"/>
    <mergeCell ref="E68:G68"/>
    <mergeCell ref="K17:L17"/>
    <mergeCell ref="G39:H39"/>
    <mergeCell ref="K5:M5"/>
    <mergeCell ref="C5:E5"/>
    <mergeCell ref="G5:I5"/>
    <mergeCell ref="I48:K48"/>
    <mergeCell ref="E48:G48"/>
    <mergeCell ref="E49:G49"/>
    <mergeCell ref="I49:K49"/>
    <mergeCell ref="K20:M20"/>
    <mergeCell ref="E75:G75"/>
    <mergeCell ref="E76:G76"/>
    <mergeCell ref="E80:G80"/>
    <mergeCell ref="E81:G81"/>
    <mergeCell ref="E82:G82"/>
    <mergeCell ref="E83:G83"/>
    <mergeCell ref="E78:G78"/>
    <mergeCell ref="E79:G79"/>
    <mergeCell ref="E70:G70"/>
    <mergeCell ref="E71:G71"/>
    <mergeCell ref="E72:G72"/>
    <mergeCell ref="I78:K78"/>
    <mergeCell ref="I79:K79"/>
    <mergeCell ref="I81:K81"/>
    <mergeCell ref="I82:K82"/>
    <mergeCell ref="I83:K83"/>
    <mergeCell ref="E95:G95"/>
    <mergeCell ref="E96:G96"/>
    <mergeCell ref="E98:G98"/>
    <mergeCell ref="E99:G99"/>
    <mergeCell ref="E85:G85"/>
    <mergeCell ref="E88:G88"/>
    <mergeCell ref="I98:K98"/>
    <mergeCell ref="I99:K99"/>
    <mergeCell ref="I89:K89"/>
    <mergeCell ref="I90:K90"/>
    <mergeCell ref="I93:K93"/>
    <mergeCell ref="I92:K92"/>
    <mergeCell ref="I86:K86"/>
    <mergeCell ref="I87:K87"/>
    <mergeCell ref="I88:K88"/>
    <mergeCell ref="I91:K91"/>
    <mergeCell ref="I85:K85"/>
    <mergeCell ref="I84:K84"/>
    <mergeCell ref="I102:K102"/>
    <mergeCell ref="I103:K103"/>
    <mergeCell ref="I110:K110"/>
    <mergeCell ref="E102:G102"/>
    <mergeCell ref="E103:G103"/>
    <mergeCell ref="E104:G104"/>
    <mergeCell ref="E105:G105"/>
    <mergeCell ref="E106:G106"/>
    <mergeCell ref="I94:K94"/>
    <mergeCell ref="I95:K95"/>
    <mergeCell ref="I96:K96"/>
    <mergeCell ref="I97:K97"/>
    <mergeCell ref="E100:G100"/>
    <mergeCell ref="E101:G101"/>
    <mergeCell ref="E97:G97"/>
    <mergeCell ref="I100:K100"/>
    <mergeCell ref="I101:K101"/>
    <mergeCell ref="E107:G107"/>
    <mergeCell ref="E108:G108"/>
    <mergeCell ref="E109:G109"/>
    <mergeCell ref="E110:G110"/>
    <mergeCell ref="I111:K111"/>
    <mergeCell ref="I112:K112"/>
    <mergeCell ref="I113:K113"/>
    <mergeCell ref="I114:K114"/>
    <mergeCell ref="I115:K115"/>
    <mergeCell ref="I104:K104"/>
    <mergeCell ref="I105:K105"/>
    <mergeCell ref="I106:K106"/>
    <mergeCell ref="I107:K107"/>
    <mergeCell ref="I108:K108"/>
    <mergeCell ref="I109:K109"/>
    <mergeCell ref="I116:K116"/>
    <mergeCell ref="I117:K117"/>
    <mergeCell ref="I118:K118"/>
    <mergeCell ref="I119:K119"/>
    <mergeCell ref="I120:K120"/>
    <mergeCell ref="I121:K121"/>
    <mergeCell ref="I122:K122"/>
    <mergeCell ref="I123:K123"/>
    <mergeCell ref="I124:K124"/>
    <mergeCell ref="I133:K133"/>
    <mergeCell ref="E137:G137"/>
    <mergeCell ref="I137:K137"/>
    <mergeCell ref="I125:K125"/>
    <mergeCell ref="I126:K126"/>
    <mergeCell ref="I127:K127"/>
    <mergeCell ref="I134:K134"/>
    <mergeCell ref="I135:K135"/>
    <mergeCell ref="I136:K136"/>
    <mergeCell ref="I128:K128"/>
    <mergeCell ref="I129:K129"/>
    <mergeCell ref="I130:K130"/>
    <mergeCell ref="I131:K131"/>
    <mergeCell ref="E133:G133"/>
    <mergeCell ref="E134:G134"/>
    <mergeCell ref="E135:G135"/>
    <mergeCell ref="E136:G136"/>
    <mergeCell ref="E129:G129"/>
    <mergeCell ref="E130:G130"/>
    <mergeCell ref="E131:G131"/>
    <mergeCell ref="E132:G132"/>
    <mergeCell ref="I132:K132"/>
    <mergeCell ref="E111:G111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24:G124"/>
    <mergeCell ref="E125:G125"/>
    <mergeCell ref="E126:G126"/>
    <mergeCell ref="E127:G127"/>
    <mergeCell ref="E128:G12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00B050"/>
  </sheetPr>
  <dimension ref="B1:P251"/>
  <sheetViews>
    <sheetView showGridLines="0" zoomScaleNormal="100" workbookViewId="0">
      <selection activeCell="D7" sqref="D7"/>
    </sheetView>
  </sheetViews>
  <sheetFormatPr baseColWidth="10" defaultRowHeight="12.75" x14ac:dyDescent="0.2"/>
  <cols>
    <col min="1" max="2" width="5.7109375" customWidth="1"/>
    <col min="3" max="3" width="3.42578125" bestFit="1" customWidth="1"/>
    <col min="4" max="4" width="26.85546875" customWidth="1"/>
    <col min="5" max="5" width="24.140625" customWidth="1"/>
    <col min="6" max="6" width="10.7109375" style="5" bestFit="1" customWidth="1"/>
    <col min="7" max="7" width="5.7109375" customWidth="1"/>
    <col min="8" max="8" width="3.42578125" bestFit="1" customWidth="1"/>
    <col min="9" max="9" width="23.42578125" bestFit="1" customWidth="1"/>
    <col min="10" max="10" width="11.42578125" customWidth="1"/>
    <col min="11" max="11" width="5.7109375" customWidth="1"/>
    <col min="12" max="12" width="3.42578125" bestFit="1" customWidth="1"/>
    <col min="13" max="13" width="22.7109375" customWidth="1"/>
    <col min="14" max="14" width="10.85546875" bestFit="1" customWidth="1"/>
    <col min="15" max="15" width="5.7109375" customWidth="1"/>
    <col min="16" max="16" width="6" bestFit="1" customWidth="1"/>
    <col min="17" max="17" width="22.7109375" customWidth="1"/>
    <col min="18" max="18" width="11" customWidth="1"/>
    <col min="19" max="19" width="5.7109375" customWidth="1"/>
    <col min="20" max="20" width="3.42578125" customWidth="1"/>
    <col min="21" max="21" width="22.7109375" customWidth="1"/>
    <col min="22" max="22" width="6.5703125" customWidth="1"/>
  </cols>
  <sheetData>
    <row r="1" spans="2:15" ht="13.5" thickBot="1" x14ac:dyDescent="0.25"/>
    <row r="2" spans="2:15" x14ac:dyDescent="0.2">
      <c r="B2" s="61"/>
      <c r="C2" s="62"/>
      <c r="D2" s="62"/>
      <c r="E2" s="62"/>
      <c r="F2" s="76"/>
      <c r="G2" s="62"/>
      <c r="H2" s="62"/>
      <c r="I2" s="62"/>
      <c r="J2" s="62"/>
      <c r="K2" s="62"/>
      <c r="L2" s="62"/>
      <c r="M2" s="62"/>
      <c r="N2" s="62"/>
      <c r="O2" s="63"/>
    </row>
    <row r="3" spans="2:15" ht="15.75" x14ac:dyDescent="0.25">
      <c r="B3" s="25"/>
      <c r="C3" s="631" t="s">
        <v>36</v>
      </c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4"/>
    </row>
    <row r="4" spans="2:15" x14ac:dyDescent="0.2">
      <c r="B4" s="25"/>
      <c r="C4" s="1"/>
      <c r="D4" s="1"/>
      <c r="E4" s="1"/>
      <c r="F4" s="13"/>
      <c r="G4" s="1"/>
      <c r="H4" s="1"/>
      <c r="I4" s="1"/>
      <c r="J4" s="1"/>
      <c r="K4" s="1"/>
      <c r="L4" s="1"/>
      <c r="M4" s="1"/>
      <c r="N4" s="1"/>
      <c r="O4" s="64"/>
    </row>
    <row r="5" spans="2:15" x14ac:dyDescent="0.2">
      <c r="B5" s="25"/>
      <c r="C5" s="614" t="s">
        <v>14</v>
      </c>
      <c r="D5" s="614"/>
      <c r="E5" s="614"/>
      <c r="F5" s="614"/>
      <c r="G5" s="1"/>
      <c r="H5" s="614" t="s">
        <v>106</v>
      </c>
      <c r="I5" s="614"/>
      <c r="J5" s="614"/>
      <c r="K5" s="1"/>
      <c r="L5" s="614" t="s">
        <v>2</v>
      </c>
      <c r="M5" s="614"/>
      <c r="N5" s="614"/>
      <c r="O5" s="77"/>
    </row>
    <row r="6" spans="2:15" s="8" customFormat="1" x14ac:dyDescent="0.2">
      <c r="B6" s="73"/>
      <c r="C6" s="74" t="s">
        <v>0</v>
      </c>
      <c r="D6" s="74" t="s">
        <v>25</v>
      </c>
      <c r="E6" s="74" t="s">
        <v>26</v>
      </c>
      <c r="F6" s="542" t="s">
        <v>3</v>
      </c>
      <c r="G6" s="9"/>
      <c r="H6" s="74" t="s">
        <v>0</v>
      </c>
      <c r="I6" s="74" t="s">
        <v>87</v>
      </c>
      <c r="J6" s="74" t="s">
        <v>3</v>
      </c>
      <c r="K6" s="9"/>
      <c r="L6" s="74" t="s">
        <v>0</v>
      </c>
      <c r="M6" s="74" t="s">
        <v>8</v>
      </c>
      <c r="N6" s="74" t="s">
        <v>3</v>
      </c>
      <c r="O6" s="75"/>
    </row>
    <row r="7" spans="2:15" x14ac:dyDescent="0.2">
      <c r="B7" s="25"/>
      <c r="C7" s="545">
        <v>1</v>
      </c>
      <c r="D7" s="222"/>
      <c r="E7" s="222"/>
      <c r="F7" s="543"/>
      <c r="G7" s="1"/>
      <c r="H7" s="547">
        <v>1</v>
      </c>
      <c r="I7" s="213">
        <f>Kinderlager!D10</f>
        <v>0</v>
      </c>
      <c r="J7" s="548">
        <f>Abrechnung!F17+Abrechnung!K17</f>
        <v>0</v>
      </c>
      <c r="K7" s="1"/>
      <c r="L7" s="547">
        <v>1</v>
      </c>
      <c r="M7" s="260" t="s">
        <v>57</v>
      </c>
      <c r="N7" s="550">
        <f>SUM(Abrechnung!F82:F106,Abrechnung!K82:K106)</f>
        <v>0</v>
      </c>
      <c r="O7" s="64"/>
    </row>
    <row r="8" spans="2:15" x14ac:dyDescent="0.2">
      <c r="B8" s="25"/>
      <c r="C8" s="545">
        <v>2</v>
      </c>
      <c r="D8" s="222"/>
      <c r="E8" s="222"/>
      <c r="F8" s="543"/>
      <c r="G8" s="1"/>
      <c r="H8" s="547">
        <v>2</v>
      </c>
      <c r="I8" s="213">
        <f>Kinderlager!D11</f>
        <v>0</v>
      </c>
      <c r="J8" s="548">
        <f>Abrechnung!F18+Abrechnung!K18</f>
        <v>0</v>
      </c>
      <c r="K8" s="1"/>
      <c r="L8" s="547">
        <v>2</v>
      </c>
      <c r="M8" s="222"/>
      <c r="N8" s="543"/>
      <c r="O8" s="64"/>
    </row>
    <row r="9" spans="2:15" x14ac:dyDescent="0.2">
      <c r="B9" s="25"/>
      <c r="C9" s="545">
        <v>3</v>
      </c>
      <c r="D9" s="222"/>
      <c r="E9" s="222"/>
      <c r="F9" s="543"/>
      <c r="G9" s="1"/>
      <c r="H9" s="547">
        <v>3</v>
      </c>
      <c r="I9" s="213">
        <f>Kinderlager!D12</f>
        <v>0</v>
      </c>
      <c r="J9" s="548">
        <f>Abrechnung!F19+Abrechnung!K19</f>
        <v>0</v>
      </c>
      <c r="K9" s="1"/>
      <c r="L9" s="547">
        <v>3</v>
      </c>
      <c r="M9" s="222"/>
      <c r="N9" s="543"/>
      <c r="O9" s="64"/>
    </row>
    <row r="10" spans="2:15" x14ac:dyDescent="0.2">
      <c r="B10" s="25"/>
      <c r="C10" s="545">
        <v>4</v>
      </c>
      <c r="D10" s="222"/>
      <c r="E10" s="222"/>
      <c r="F10" s="543"/>
      <c r="G10" s="1"/>
      <c r="H10" s="547">
        <v>4</v>
      </c>
      <c r="I10" s="213">
        <f>Kinderlager!D13</f>
        <v>0</v>
      </c>
      <c r="J10" s="548">
        <f>Abrechnung!F20+Abrechnung!K20</f>
        <v>0</v>
      </c>
      <c r="K10" s="1"/>
      <c r="L10" s="547">
        <v>4</v>
      </c>
      <c r="M10" s="220"/>
      <c r="N10" s="543"/>
      <c r="O10" s="64"/>
    </row>
    <row r="11" spans="2:15" x14ac:dyDescent="0.2">
      <c r="B11" s="25"/>
      <c r="C11" s="545">
        <v>5</v>
      </c>
      <c r="D11" s="222"/>
      <c r="E11" s="222"/>
      <c r="F11" s="543"/>
      <c r="G11" s="1"/>
      <c r="H11" s="547">
        <v>5</v>
      </c>
      <c r="I11" s="213">
        <f>Kinderlager!D14</f>
        <v>0</v>
      </c>
      <c r="J11" s="548">
        <f>Abrechnung!F21+Abrechnung!K21</f>
        <v>0</v>
      </c>
      <c r="K11" s="1"/>
      <c r="L11" s="547">
        <v>5</v>
      </c>
      <c r="M11" s="220"/>
      <c r="N11" s="543"/>
      <c r="O11" s="64"/>
    </row>
    <row r="12" spans="2:15" x14ac:dyDescent="0.2">
      <c r="B12" s="25"/>
      <c r="C12" s="545">
        <v>6</v>
      </c>
      <c r="D12" s="222"/>
      <c r="E12" s="222"/>
      <c r="F12" s="543"/>
      <c r="G12" s="1"/>
      <c r="H12" s="547">
        <v>6</v>
      </c>
      <c r="I12" s="213">
        <f>Kinderlager!D15</f>
        <v>0</v>
      </c>
      <c r="J12" s="548">
        <f>Abrechnung!F22+Abrechnung!K22</f>
        <v>0</v>
      </c>
      <c r="K12" s="1"/>
      <c r="L12" s="547">
        <v>6</v>
      </c>
      <c r="M12" s="220"/>
      <c r="N12" s="551"/>
      <c r="O12" s="64"/>
    </row>
    <row r="13" spans="2:15" x14ac:dyDescent="0.2">
      <c r="B13" s="25"/>
      <c r="C13" s="545">
        <v>7</v>
      </c>
      <c r="D13" s="222"/>
      <c r="E13" s="222"/>
      <c r="F13" s="543"/>
      <c r="G13" s="1"/>
      <c r="H13" s="547">
        <v>7</v>
      </c>
      <c r="I13" s="213">
        <f>Kinderlager!D16</f>
        <v>0</v>
      </c>
      <c r="J13" s="548">
        <f>Abrechnung!F23+Abrechnung!K23</f>
        <v>0</v>
      </c>
      <c r="K13" s="1"/>
      <c r="L13" s="547">
        <v>7</v>
      </c>
      <c r="M13" s="220"/>
      <c r="N13" s="551"/>
      <c r="O13" s="64"/>
    </row>
    <row r="14" spans="2:15" x14ac:dyDescent="0.2">
      <c r="B14" s="25"/>
      <c r="C14" s="545">
        <v>8</v>
      </c>
      <c r="D14" s="222"/>
      <c r="E14" s="222"/>
      <c r="F14" s="543"/>
      <c r="G14" s="1"/>
      <c r="H14" s="547">
        <v>8</v>
      </c>
      <c r="I14" s="213">
        <f>Kinderlager!D17</f>
        <v>0</v>
      </c>
      <c r="J14" s="548">
        <f>Abrechnung!F24+Abrechnung!K24</f>
        <v>0</v>
      </c>
      <c r="K14" s="1"/>
      <c r="L14" s="547">
        <v>8</v>
      </c>
      <c r="M14" s="222"/>
      <c r="N14" s="543"/>
      <c r="O14" s="64"/>
    </row>
    <row r="15" spans="2:15" x14ac:dyDescent="0.2">
      <c r="B15" s="25"/>
      <c r="C15" s="545">
        <v>9</v>
      </c>
      <c r="D15" s="220"/>
      <c r="E15" s="220"/>
      <c r="F15" s="543"/>
      <c r="G15" s="1"/>
      <c r="H15" s="547">
        <v>9</v>
      </c>
      <c r="I15" s="213">
        <f>Kinderlager!D18</f>
        <v>0</v>
      </c>
      <c r="J15" s="548">
        <f>Abrechnung!F25+Abrechnung!K25</f>
        <v>0</v>
      </c>
      <c r="K15" s="1"/>
      <c r="L15" s="547">
        <v>9</v>
      </c>
      <c r="M15" s="222"/>
      <c r="N15" s="543"/>
      <c r="O15" s="64"/>
    </row>
    <row r="16" spans="2:15" x14ac:dyDescent="0.2">
      <c r="B16" s="25"/>
      <c r="C16" s="545">
        <v>10</v>
      </c>
      <c r="D16" s="220"/>
      <c r="E16" s="220"/>
      <c r="F16" s="543"/>
      <c r="G16" s="1"/>
      <c r="H16" s="547">
        <v>10</v>
      </c>
      <c r="I16" s="213">
        <f>Kinderlager!D19</f>
        <v>0</v>
      </c>
      <c r="J16" s="548">
        <f>Abrechnung!F26+Abrechnung!K26</f>
        <v>0</v>
      </c>
      <c r="K16" s="1"/>
      <c r="L16" s="547">
        <v>10</v>
      </c>
      <c r="M16" s="222"/>
      <c r="N16" s="551"/>
      <c r="O16" s="64"/>
    </row>
    <row r="17" spans="2:15" x14ac:dyDescent="0.2">
      <c r="B17" s="25"/>
      <c r="C17" s="545">
        <v>11</v>
      </c>
      <c r="D17" s="222"/>
      <c r="E17" s="222"/>
      <c r="F17" s="543"/>
      <c r="G17" s="1"/>
      <c r="H17" s="547">
        <v>11</v>
      </c>
      <c r="I17" s="213">
        <f>Kinderlager!D20</f>
        <v>0</v>
      </c>
      <c r="J17" s="548">
        <f>Abrechnung!F27+Abrechnung!K27</f>
        <v>0</v>
      </c>
      <c r="K17" s="1"/>
      <c r="L17" s="547">
        <v>11</v>
      </c>
      <c r="M17" s="222"/>
      <c r="N17" s="543"/>
      <c r="O17" s="64"/>
    </row>
    <row r="18" spans="2:15" x14ac:dyDescent="0.2">
      <c r="B18" s="25"/>
      <c r="C18" s="545">
        <v>12</v>
      </c>
      <c r="D18" s="222"/>
      <c r="E18" s="222"/>
      <c r="F18" s="543"/>
      <c r="G18" s="1"/>
      <c r="H18" s="547">
        <v>12</v>
      </c>
      <c r="I18" s="213">
        <f>Kinderlager!D21</f>
        <v>0</v>
      </c>
      <c r="J18" s="548">
        <f>Abrechnung!F28+Abrechnung!K28</f>
        <v>0</v>
      </c>
      <c r="K18" s="1"/>
      <c r="L18" s="547">
        <v>12</v>
      </c>
      <c r="M18" s="220"/>
      <c r="N18" s="543"/>
      <c r="O18" s="64"/>
    </row>
    <row r="19" spans="2:15" x14ac:dyDescent="0.2">
      <c r="B19" s="25"/>
      <c r="C19" s="545">
        <v>13</v>
      </c>
      <c r="D19" s="220"/>
      <c r="E19" s="220"/>
      <c r="F19" s="543"/>
      <c r="G19" s="1"/>
      <c r="H19" s="547">
        <v>13</v>
      </c>
      <c r="I19" s="213">
        <f>Kinderlager!D22</f>
        <v>0</v>
      </c>
      <c r="J19" s="548">
        <f>Abrechnung!F29+Abrechnung!K29</f>
        <v>0</v>
      </c>
      <c r="K19" s="1"/>
      <c r="L19" s="547">
        <v>13</v>
      </c>
      <c r="M19" s="222"/>
      <c r="N19" s="543"/>
      <c r="O19" s="64"/>
    </row>
    <row r="20" spans="2:15" x14ac:dyDescent="0.2">
      <c r="B20" s="25"/>
      <c r="C20" s="545">
        <v>14</v>
      </c>
      <c r="D20" s="220"/>
      <c r="E20" s="220"/>
      <c r="F20" s="543"/>
      <c r="G20" s="1"/>
      <c r="H20" s="547">
        <v>14</v>
      </c>
      <c r="I20" s="213">
        <f>Kinderlager!D23</f>
        <v>0</v>
      </c>
      <c r="J20" s="548">
        <f>Abrechnung!F30+Abrechnung!K30</f>
        <v>0</v>
      </c>
      <c r="K20" s="1"/>
      <c r="L20" s="547">
        <v>14</v>
      </c>
      <c r="M20" s="220"/>
      <c r="N20" s="543"/>
      <c r="O20" s="64"/>
    </row>
    <row r="21" spans="2:15" x14ac:dyDescent="0.2">
      <c r="B21" s="25"/>
      <c r="C21" s="545">
        <v>15</v>
      </c>
      <c r="D21" s="222"/>
      <c r="E21" s="222"/>
      <c r="F21" s="543"/>
      <c r="G21" s="1"/>
      <c r="H21" s="547">
        <v>15</v>
      </c>
      <c r="I21" s="213">
        <f>Kinderlager!D24</f>
        <v>0</v>
      </c>
      <c r="J21" s="548">
        <f>Abrechnung!F31+Abrechnung!K31</f>
        <v>0</v>
      </c>
      <c r="K21" s="1"/>
      <c r="L21" s="547">
        <v>15</v>
      </c>
      <c r="M21" s="222"/>
      <c r="N21" s="543"/>
      <c r="O21" s="64"/>
    </row>
    <row r="22" spans="2:15" x14ac:dyDescent="0.2">
      <c r="B22" s="25"/>
      <c r="C22" s="545">
        <v>16</v>
      </c>
      <c r="D22" s="220"/>
      <c r="E22" s="220"/>
      <c r="F22" s="543"/>
      <c r="G22" s="1"/>
      <c r="H22" s="547">
        <v>16</v>
      </c>
      <c r="I22" s="213">
        <f>Kinderlager!D25</f>
        <v>0</v>
      </c>
      <c r="J22" s="548">
        <f>Abrechnung!F32+Abrechnung!K32</f>
        <v>0</v>
      </c>
      <c r="K22" s="1"/>
      <c r="L22" s="547">
        <v>16</v>
      </c>
      <c r="M22" s="220"/>
      <c r="N22" s="543"/>
      <c r="O22" s="64"/>
    </row>
    <row r="23" spans="2:15" x14ac:dyDescent="0.2">
      <c r="B23" s="25"/>
      <c r="C23" s="545">
        <v>17</v>
      </c>
      <c r="D23" s="220"/>
      <c r="E23" s="220"/>
      <c r="F23" s="543"/>
      <c r="G23" s="1"/>
      <c r="H23" s="547">
        <v>17</v>
      </c>
      <c r="I23" s="213">
        <f>Kinderlager!D26</f>
        <v>0</v>
      </c>
      <c r="J23" s="548">
        <f>Abrechnung!F33+Abrechnung!K33</f>
        <v>0</v>
      </c>
      <c r="K23" s="1"/>
      <c r="L23" s="547">
        <v>17</v>
      </c>
      <c r="M23" s="222"/>
      <c r="N23" s="543"/>
      <c r="O23" s="64"/>
    </row>
    <row r="24" spans="2:15" x14ac:dyDescent="0.2">
      <c r="B24" s="25"/>
      <c r="C24" s="545">
        <v>18</v>
      </c>
      <c r="D24" s="220"/>
      <c r="E24" s="220"/>
      <c r="F24" s="544"/>
      <c r="G24" s="1"/>
      <c r="H24" s="547">
        <v>18</v>
      </c>
      <c r="I24" s="213">
        <f>Kinderlager!D27</f>
        <v>0</v>
      </c>
      <c r="J24" s="548">
        <f>Abrechnung!F34+Abrechnung!K34</f>
        <v>0</v>
      </c>
      <c r="K24" s="1"/>
      <c r="L24" s="547">
        <v>18</v>
      </c>
      <c r="M24" s="220"/>
      <c r="N24" s="543"/>
      <c r="O24" s="64"/>
    </row>
    <row r="25" spans="2:15" x14ac:dyDescent="0.2">
      <c r="B25" s="25"/>
      <c r="C25" s="545">
        <v>19</v>
      </c>
      <c r="D25" s="220"/>
      <c r="E25" s="220"/>
      <c r="F25" s="543"/>
      <c r="G25" s="78"/>
      <c r="H25" s="547">
        <v>19</v>
      </c>
      <c r="I25" s="213">
        <f>Kinderlager!D28</f>
        <v>0</v>
      </c>
      <c r="J25" s="548">
        <f>Abrechnung!F35+Abrechnung!K35</f>
        <v>0</v>
      </c>
      <c r="K25" s="1"/>
      <c r="L25" s="547">
        <v>19</v>
      </c>
      <c r="M25" s="222"/>
      <c r="N25" s="543"/>
      <c r="O25" s="64"/>
    </row>
    <row r="26" spans="2:15" x14ac:dyDescent="0.2">
      <c r="B26" s="25"/>
      <c r="C26" s="545">
        <v>20</v>
      </c>
      <c r="D26" s="222"/>
      <c r="E26" s="222"/>
      <c r="F26" s="543"/>
      <c r="G26" s="1"/>
      <c r="H26" s="547">
        <v>20</v>
      </c>
      <c r="I26" s="213">
        <f>Kinderlager!D29</f>
        <v>0</v>
      </c>
      <c r="J26" s="548">
        <f>Abrechnung!F36+Abrechnung!K36</f>
        <v>0</v>
      </c>
      <c r="K26" s="1"/>
      <c r="L26" s="547">
        <v>20</v>
      </c>
      <c r="M26" s="220"/>
      <c r="N26" s="543"/>
      <c r="O26" s="64"/>
    </row>
    <row r="27" spans="2:15" x14ac:dyDescent="0.2">
      <c r="B27" s="25"/>
      <c r="C27" s="545">
        <v>21</v>
      </c>
      <c r="D27" s="220"/>
      <c r="E27" s="220"/>
      <c r="F27" s="543"/>
      <c r="G27" s="1"/>
      <c r="H27" s="547">
        <v>21</v>
      </c>
      <c r="I27" s="213">
        <f>Kinderlager!D30</f>
        <v>0</v>
      </c>
      <c r="J27" s="548">
        <f>Abrechnung!F37+Abrechnung!K37</f>
        <v>0</v>
      </c>
      <c r="K27" s="1"/>
      <c r="L27" s="613" t="s">
        <v>16</v>
      </c>
      <c r="M27" s="613"/>
      <c r="N27" s="546">
        <f>SUM(N7:N26)</f>
        <v>0</v>
      </c>
      <c r="O27" s="64"/>
    </row>
    <row r="28" spans="2:15" x14ac:dyDescent="0.2">
      <c r="B28" s="25"/>
      <c r="C28" s="545">
        <v>22</v>
      </c>
      <c r="D28" s="220"/>
      <c r="E28" s="220"/>
      <c r="F28" s="543"/>
      <c r="G28" s="1"/>
      <c r="H28" s="547">
        <v>22</v>
      </c>
      <c r="I28" s="213">
        <f>Kinderlager!D31</f>
        <v>0</v>
      </c>
      <c r="J28" s="548">
        <f>Abrechnung!F38+Abrechnung!K38</f>
        <v>0</v>
      </c>
      <c r="K28" s="1"/>
      <c r="O28" s="64"/>
    </row>
    <row r="29" spans="2:15" x14ac:dyDescent="0.2">
      <c r="B29" s="25"/>
      <c r="C29" s="545">
        <v>23</v>
      </c>
      <c r="D29" s="220"/>
      <c r="E29" s="220"/>
      <c r="F29" s="543"/>
      <c r="G29" s="1"/>
      <c r="H29" s="547">
        <v>23</v>
      </c>
      <c r="I29" s="213">
        <f>Kinderlager!D32</f>
        <v>0</v>
      </c>
      <c r="J29" s="548">
        <f>Abrechnung!F39+Abrechnung!K39</f>
        <v>0</v>
      </c>
      <c r="K29" s="1"/>
      <c r="L29" s="1"/>
      <c r="M29" s="1"/>
      <c r="N29" s="1"/>
      <c r="O29" s="64"/>
    </row>
    <row r="30" spans="2:15" x14ac:dyDescent="0.2">
      <c r="B30" s="25"/>
      <c r="C30" s="545">
        <v>24</v>
      </c>
      <c r="D30" s="220"/>
      <c r="E30" s="220"/>
      <c r="F30" s="543"/>
      <c r="G30" s="1"/>
      <c r="H30" s="547">
        <v>24</v>
      </c>
      <c r="I30" s="213">
        <f>Kinderlager!D33</f>
        <v>0</v>
      </c>
      <c r="J30" s="548">
        <f>Abrechnung!F40+Abrechnung!K40</f>
        <v>0</v>
      </c>
      <c r="K30" s="1"/>
      <c r="L30" s="614" t="s">
        <v>1</v>
      </c>
      <c r="M30" s="614"/>
      <c r="N30" s="614"/>
      <c r="O30" s="64"/>
    </row>
    <row r="31" spans="2:15" x14ac:dyDescent="0.2">
      <c r="B31" s="25"/>
      <c r="C31" s="545">
        <v>25</v>
      </c>
      <c r="D31" s="220"/>
      <c r="E31" s="220"/>
      <c r="F31" s="543"/>
      <c r="G31" s="1"/>
      <c r="H31" s="547">
        <v>25</v>
      </c>
      <c r="I31" s="213">
        <f>Kinderlager!D34</f>
        <v>0</v>
      </c>
      <c r="J31" s="548">
        <f>Abrechnung!F41+Abrechnung!K41</f>
        <v>0</v>
      </c>
      <c r="K31" s="1"/>
      <c r="L31" s="74" t="s">
        <v>0</v>
      </c>
      <c r="M31" s="74" t="s">
        <v>8</v>
      </c>
      <c r="N31" s="74" t="s">
        <v>3</v>
      </c>
      <c r="O31" s="64"/>
    </row>
    <row r="32" spans="2:15" x14ac:dyDescent="0.2">
      <c r="B32" s="25"/>
      <c r="C32" s="545">
        <v>26</v>
      </c>
      <c r="D32" s="222"/>
      <c r="E32" s="222"/>
      <c r="F32" s="543"/>
      <c r="G32" s="1"/>
      <c r="H32" s="547">
        <v>26</v>
      </c>
      <c r="I32" s="213">
        <f>Kinderlager!D35</f>
        <v>0</v>
      </c>
      <c r="J32" s="548">
        <f>Abrechnung!F42+Abrechnung!K42</f>
        <v>0</v>
      </c>
      <c r="K32" s="1"/>
      <c r="L32" s="547">
        <v>1</v>
      </c>
      <c r="M32" s="222"/>
      <c r="N32" s="229"/>
      <c r="O32" s="64"/>
    </row>
    <row r="33" spans="2:15" x14ac:dyDescent="0.2">
      <c r="B33" s="25"/>
      <c r="C33" s="722">
        <v>27</v>
      </c>
      <c r="D33" s="222"/>
      <c r="E33" s="222"/>
      <c r="F33" s="543"/>
      <c r="G33" s="1"/>
      <c r="H33" s="547">
        <v>27</v>
      </c>
      <c r="I33" s="213">
        <f>Kinderlager!D36</f>
        <v>0</v>
      </c>
      <c r="J33" s="548">
        <f>Abrechnung!F43+Abrechnung!K43</f>
        <v>0</v>
      </c>
      <c r="K33" s="1"/>
      <c r="L33" s="547">
        <v>2</v>
      </c>
      <c r="M33" s="222"/>
      <c r="N33" s="229"/>
      <c r="O33" s="64"/>
    </row>
    <row r="34" spans="2:15" x14ac:dyDescent="0.2">
      <c r="B34" s="25"/>
      <c r="C34" s="722">
        <v>28</v>
      </c>
      <c r="D34" s="222"/>
      <c r="E34" s="222"/>
      <c r="F34" s="543"/>
      <c r="G34" s="1"/>
      <c r="H34" s="547">
        <v>28</v>
      </c>
      <c r="I34" s="213">
        <f>Kinderlager!D37</f>
        <v>0</v>
      </c>
      <c r="J34" s="548">
        <f>Abrechnung!F44+Abrechnung!K44</f>
        <v>0</v>
      </c>
      <c r="K34" s="1"/>
      <c r="L34" s="547">
        <v>3</v>
      </c>
      <c r="M34" s="222"/>
      <c r="N34" s="229"/>
      <c r="O34" s="64"/>
    </row>
    <row r="35" spans="2:15" x14ac:dyDescent="0.2">
      <c r="B35" s="25"/>
      <c r="C35" s="545">
        <v>29</v>
      </c>
      <c r="D35" s="220"/>
      <c r="E35" s="220"/>
      <c r="F35" s="543"/>
      <c r="G35" s="1"/>
      <c r="H35" s="547">
        <v>29</v>
      </c>
      <c r="I35" s="213">
        <f>Kinderlager!D38</f>
        <v>0</v>
      </c>
      <c r="J35" s="548">
        <f>Abrechnung!F45+Abrechnung!K45</f>
        <v>0</v>
      </c>
      <c r="K35" s="1"/>
      <c r="L35" s="547">
        <v>4</v>
      </c>
      <c r="M35" s="222"/>
      <c r="N35" s="229"/>
      <c r="O35" s="64"/>
    </row>
    <row r="36" spans="2:15" x14ac:dyDescent="0.2">
      <c r="B36" s="25"/>
      <c r="C36" s="545">
        <v>30</v>
      </c>
      <c r="D36" s="220"/>
      <c r="E36" s="220"/>
      <c r="F36" s="543"/>
      <c r="G36" s="1"/>
      <c r="H36" s="547">
        <v>30</v>
      </c>
      <c r="I36" s="213">
        <f>Kinderlager!D39</f>
        <v>0</v>
      </c>
      <c r="J36" s="548">
        <f>Abrechnung!F46+Abrechnung!K46</f>
        <v>0</v>
      </c>
      <c r="K36" s="1"/>
      <c r="L36" s="547">
        <v>5</v>
      </c>
      <c r="M36" s="222"/>
      <c r="N36" s="229"/>
      <c r="O36" s="64"/>
    </row>
    <row r="37" spans="2:15" x14ac:dyDescent="0.2">
      <c r="B37" s="25"/>
      <c r="C37" s="545">
        <v>31</v>
      </c>
      <c r="D37" s="220"/>
      <c r="E37" s="220"/>
      <c r="F37" s="543"/>
      <c r="G37" s="1"/>
      <c r="H37" s="547">
        <v>31</v>
      </c>
      <c r="I37" s="213">
        <f>Kinderlager!D40</f>
        <v>0</v>
      </c>
      <c r="J37" s="548">
        <f>Abrechnung!F47+Abrechnung!K47</f>
        <v>0</v>
      </c>
      <c r="K37" s="1"/>
      <c r="L37" s="547">
        <v>6</v>
      </c>
      <c r="M37" s="222"/>
      <c r="N37" s="229"/>
      <c r="O37" s="64"/>
    </row>
    <row r="38" spans="2:15" x14ac:dyDescent="0.2">
      <c r="B38" s="25"/>
      <c r="C38" s="545">
        <v>32</v>
      </c>
      <c r="D38" s="222"/>
      <c r="E38" s="222"/>
      <c r="F38" s="543"/>
      <c r="G38" s="1"/>
      <c r="H38" s="547">
        <v>32</v>
      </c>
      <c r="I38" s="213">
        <f>Kinderlager!D41</f>
        <v>0</v>
      </c>
      <c r="J38" s="548">
        <f>Abrechnung!F48+Abrechnung!K48</f>
        <v>0</v>
      </c>
      <c r="K38" s="1"/>
      <c r="L38" s="547">
        <v>7</v>
      </c>
      <c r="M38" s="222"/>
      <c r="N38" s="229"/>
      <c r="O38" s="64"/>
    </row>
    <row r="39" spans="2:15" x14ac:dyDescent="0.2">
      <c r="B39" s="25"/>
      <c r="C39" s="545">
        <v>33</v>
      </c>
      <c r="D39" s="222"/>
      <c r="E39" s="222"/>
      <c r="F39" s="543"/>
      <c r="G39" s="1"/>
      <c r="H39" s="547">
        <v>33</v>
      </c>
      <c r="I39" s="213">
        <f>Kinderlager!D42</f>
        <v>0</v>
      </c>
      <c r="J39" s="548">
        <f>Abrechnung!F49+Abrechnung!K49</f>
        <v>0</v>
      </c>
      <c r="K39" s="1"/>
      <c r="L39" s="547">
        <v>8</v>
      </c>
      <c r="M39" s="222"/>
      <c r="N39" s="229"/>
      <c r="O39" s="64"/>
    </row>
    <row r="40" spans="2:15" x14ac:dyDescent="0.2">
      <c r="B40" s="25"/>
      <c r="C40" s="545">
        <v>34</v>
      </c>
      <c r="D40" s="220"/>
      <c r="E40" s="220"/>
      <c r="F40" s="543"/>
      <c r="G40" s="1"/>
      <c r="H40" s="547">
        <v>34</v>
      </c>
      <c r="I40" s="213">
        <f>Kinderlager!D43</f>
        <v>0</v>
      </c>
      <c r="J40" s="548">
        <f>Abrechnung!F50+Abrechnung!K50</f>
        <v>0</v>
      </c>
      <c r="K40" s="1"/>
      <c r="L40" s="547">
        <v>9</v>
      </c>
      <c r="M40" s="222"/>
      <c r="N40" s="229"/>
      <c r="O40" s="64"/>
    </row>
    <row r="41" spans="2:15" x14ac:dyDescent="0.2">
      <c r="B41" s="25"/>
      <c r="C41" s="545">
        <v>35</v>
      </c>
      <c r="D41" s="222"/>
      <c r="E41" s="222"/>
      <c r="F41" s="543"/>
      <c r="G41" s="1"/>
      <c r="H41" s="547">
        <v>35</v>
      </c>
      <c r="I41" s="213">
        <f>Kinderlager!D44</f>
        <v>0</v>
      </c>
      <c r="J41" s="548">
        <f>Abrechnung!F51+Abrechnung!K51</f>
        <v>0</v>
      </c>
      <c r="K41" s="1"/>
      <c r="L41" s="547">
        <v>10</v>
      </c>
      <c r="M41" s="222"/>
      <c r="N41" s="229"/>
      <c r="O41" s="64"/>
    </row>
    <row r="42" spans="2:15" x14ac:dyDescent="0.2">
      <c r="B42" s="25"/>
      <c r="C42" s="545">
        <v>36</v>
      </c>
      <c r="D42" s="220"/>
      <c r="E42" s="220"/>
      <c r="F42" s="543"/>
      <c r="G42" s="1"/>
      <c r="H42" s="547">
        <v>36</v>
      </c>
      <c r="I42" s="213">
        <f>Kinderlager!D45</f>
        <v>0</v>
      </c>
      <c r="J42" s="548">
        <f>Abrechnung!F52+Abrechnung!K52</f>
        <v>0</v>
      </c>
      <c r="K42" s="1"/>
      <c r="L42" s="547">
        <v>11</v>
      </c>
      <c r="M42" s="222"/>
      <c r="N42" s="229"/>
      <c r="O42" s="64"/>
    </row>
    <row r="43" spans="2:15" x14ac:dyDescent="0.2">
      <c r="B43" s="25"/>
      <c r="C43" s="545">
        <v>37</v>
      </c>
      <c r="D43" s="222"/>
      <c r="E43" s="222"/>
      <c r="F43" s="543"/>
      <c r="G43" s="1"/>
      <c r="H43" s="547">
        <v>37</v>
      </c>
      <c r="I43" s="213">
        <f>Kinderlager!D46</f>
        <v>0</v>
      </c>
      <c r="J43" s="548">
        <f>Abrechnung!F53+Abrechnung!K53</f>
        <v>0</v>
      </c>
      <c r="K43" s="1"/>
      <c r="L43" s="547">
        <v>12</v>
      </c>
      <c r="M43" s="222"/>
      <c r="N43" s="229"/>
      <c r="O43" s="64"/>
    </row>
    <row r="44" spans="2:15" x14ac:dyDescent="0.2">
      <c r="B44" s="25"/>
      <c r="C44" s="545">
        <v>38</v>
      </c>
      <c r="D44" s="222"/>
      <c r="E44" s="222"/>
      <c r="F44" s="543"/>
      <c r="G44" s="1"/>
      <c r="H44" s="547">
        <v>38</v>
      </c>
      <c r="I44" s="213">
        <f>Kinderlager!D47</f>
        <v>0</v>
      </c>
      <c r="J44" s="548">
        <f>Abrechnung!F54+Abrechnung!K54</f>
        <v>0</v>
      </c>
      <c r="K44" s="1"/>
      <c r="L44" s="547">
        <v>13</v>
      </c>
      <c r="M44" s="222"/>
      <c r="N44" s="229"/>
      <c r="O44" s="64"/>
    </row>
    <row r="45" spans="2:15" x14ac:dyDescent="0.2">
      <c r="B45" s="25"/>
      <c r="C45" s="545">
        <v>39</v>
      </c>
      <c r="D45" s="222"/>
      <c r="E45" s="222"/>
      <c r="F45" s="543"/>
      <c r="G45" s="1"/>
      <c r="H45" s="547">
        <v>39</v>
      </c>
      <c r="I45" s="213">
        <f>Kinderlager!D48</f>
        <v>0</v>
      </c>
      <c r="J45" s="548">
        <f>Abrechnung!F55+Abrechnung!K55</f>
        <v>0</v>
      </c>
      <c r="K45" s="1"/>
      <c r="L45" s="547">
        <v>14</v>
      </c>
      <c r="M45" s="220"/>
      <c r="N45" s="229"/>
      <c r="O45" s="64"/>
    </row>
    <row r="46" spans="2:15" x14ac:dyDescent="0.2">
      <c r="B46" s="25"/>
      <c r="C46" s="545">
        <v>40</v>
      </c>
      <c r="D46" s="222"/>
      <c r="E46" s="222"/>
      <c r="F46" s="543"/>
      <c r="G46" s="1"/>
      <c r="H46" s="547">
        <v>40</v>
      </c>
      <c r="I46" s="213">
        <f>Kinderlager!D49</f>
        <v>0</v>
      </c>
      <c r="J46" s="548">
        <f>Abrechnung!F56+Abrechnung!K56</f>
        <v>0</v>
      </c>
      <c r="K46" s="1"/>
      <c r="L46" s="547">
        <v>15</v>
      </c>
      <c r="M46" s="222"/>
      <c r="N46" s="229"/>
      <c r="O46" s="64"/>
    </row>
    <row r="47" spans="2:15" x14ac:dyDescent="0.2">
      <c r="B47" s="25"/>
      <c r="C47" s="545">
        <v>41</v>
      </c>
      <c r="D47" s="222"/>
      <c r="E47" s="222"/>
      <c r="F47" s="543"/>
      <c r="G47" s="1"/>
      <c r="H47" s="547">
        <v>41</v>
      </c>
      <c r="I47" s="213">
        <f>Kinderlager!D50</f>
        <v>0</v>
      </c>
      <c r="J47" s="548">
        <f>Abrechnung!F57+Abrechnung!K57</f>
        <v>0</v>
      </c>
      <c r="K47" s="1"/>
      <c r="L47" s="547">
        <v>16</v>
      </c>
      <c r="M47" s="222"/>
      <c r="N47" s="229"/>
      <c r="O47" s="64"/>
    </row>
    <row r="48" spans="2:15" x14ac:dyDescent="0.2">
      <c r="B48" s="25"/>
      <c r="C48" s="545">
        <v>42</v>
      </c>
      <c r="D48" s="222"/>
      <c r="E48" s="222"/>
      <c r="F48" s="543"/>
      <c r="G48" s="1"/>
      <c r="H48" s="547">
        <v>42</v>
      </c>
      <c r="I48" s="213">
        <f>Kinderlager!D51</f>
        <v>0</v>
      </c>
      <c r="J48" s="548">
        <f>Abrechnung!F58+Abrechnung!K58</f>
        <v>0</v>
      </c>
      <c r="K48" s="1"/>
      <c r="L48" s="547">
        <v>17</v>
      </c>
      <c r="M48" s="222"/>
      <c r="N48" s="229"/>
      <c r="O48" s="64"/>
    </row>
    <row r="49" spans="2:16" x14ac:dyDescent="0.2">
      <c r="B49" s="25"/>
      <c r="C49" s="545">
        <v>43</v>
      </c>
      <c r="D49" s="220"/>
      <c r="E49" s="220"/>
      <c r="F49" s="543"/>
      <c r="G49" s="1"/>
      <c r="H49" s="547">
        <v>43</v>
      </c>
      <c r="I49" s="213">
        <f>Kinderlager!D52</f>
        <v>0</v>
      </c>
      <c r="J49" s="548">
        <f>Abrechnung!F59+Abrechnung!K59</f>
        <v>0</v>
      </c>
      <c r="K49" s="1"/>
      <c r="L49" s="547">
        <v>18</v>
      </c>
      <c r="M49" s="222"/>
      <c r="N49" s="229"/>
      <c r="O49" s="64"/>
    </row>
    <row r="50" spans="2:16" x14ac:dyDescent="0.2">
      <c r="B50" s="25"/>
      <c r="C50" s="545">
        <v>44</v>
      </c>
      <c r="D50" s="220"/>
      <c r="E50" s="220"/>
      <c r="F50" s="543"/>
      <c r="G50" s="1"/>
      <c r="H50" s="547">
        <v>44</v>
      </c>
      <c r="I50" s="213">
        <f>Kinderlager!D53</f>
        <v>0</v>
      </c>
      <c r="J50" s="548">
        <f>Abrechnung!F60+Abrechnung!K60</f>
        <v>0</v>
      </c>
      <c r="K50" s="1"/>
      <c r="L50" s="547">
        <v>19</v>
      </c>
      <c r="M50" s="222"/>
      <c r="N50" s="229"/>
      <c r="O50" s="64"/>
    </row>
    <row r="51" spans="2:16" x14ac:dyDescent="0.2">
      <c r="B51" s="25"/>
      <c r="C51" s="545">
        <v>45</v>
      </c>
      <c r="D51" s="220"/>
      <c r="E51" s="220"/>
      <c r="F51" s="543"/>
      <c r="G51" s="1"/>
      <c r="H51" s="547">
        <v>45</v>
      </c>
      <c r="I51" s="213">
        <f>Kinderlager!D54</f>
        <v>0</v>
      </c>
      <c r="J51" s="548">
        <f>Abrechnung!F61+Abrechnung!K61</f>
        <v>0</v>
      </c>
      <c r="K51" s="1"/>
      <c r="L51" s="547">
        <v>20</v>
      </c>
      <c r="M51" s="222"/>
      <c r="N51" s="229"/>
      <c r="O51" s="64"/>
    </row>
    <row r="52" spans="2:16" x14ac:dyDescent="0.2">
      <c r="B52" s="25"/>
      <c r="C52" s="545">
        <v>46</v>
      </c>
      <c r="D52" s="222"/>
      <c r="E52" s="222"/>
      <c r="F52" s="543"/>
      <c r="G52" s="1"/>
      <c r="H52" s="547">
        <v>46</v>
      </c>
      <c r="I52" s="213">
        <f>Kinderlager!D55</f>
        <v>0</v>
      </c>
      <c r="J52" s="548">
        <f>Abrechnung!F62+Abrechnung!K62</f>
        <v>0</v>
      </c>
      <c r="K52" s="1"/>
      <c r="L52" s="552" t="s">
        <v>16</v>
      </c>
      <c r="M52" s="552"/>
      <c r="N52" s="546">
        <f>SUM(N32:N51)</f>
        <v>0</v>
      </c>
      <c r="O52" s="64"/>
    </row>
    <row r="53" spans="2:16" x14ac:dyDescent="0.2">
      <c r="B53" s="25"/>
      <c r="C53" s="545">
        <v>47</v>
      </c>
      <c r="D53" s="222"/>
      <c r="E53" s="222"/>
      <c r="F53" s="543"/>
      <c r="G53" s="1"/>
      <c r="H53" s="547">
        <v>47</v>
      </c>
      <c r="I53" s="213">
        <f>Kinderlager!D56</f>
        <v>0</v>
      </c>
      <c r="J53" s="548">
        <f>Abrechnung!F63+Abrechnung!K63</f>
        <v>0</v>
      </c>
      <c r="K53" s="1"/>
      <c r="O53" s="64"/>
    </row>
    <row r="54" spans="2:16" x14ac:dyDescent="0.2">
      <c r="B54" s="25"/>
      <c r="C54" s="545">
        <v>48</v>
      </c>
      <c r="D54" s="220"/>
      <c r="E54" s="220"/>
      <c r="F54" s="543"/>
      <c r="G54" s="1"/>
      <c r="H54" s="547">
        <v>48</v>
      </c>
      <c r="I54" s="213">
        <f>Kinderlager!D57</f>
        <v>0</v>
      </c>
      <c r="J54" s="548">
        <f>Abrechnung!F64+Abrechnung!K64</f>
        <v>0</v>
      </c>
      <c r="K54" s="1"/>
      <c r="O54" s="64"/>
    </row>
    <row r="55" spans="2:16" x14ac:dyDescent="0.2">
      <c r="B55" s="25"/>
      <c r="C55" s="545">
        <v>49</v>
      </c>
      <c r="D55" s="222"/>
      <c r="E55" s="222"/>
      <c r="F55" s="543"/>
      <c r="G55" s="1"/>
      <c r="H55" s="547">
        <v>49</v>
      </c>
      <c r="I55" s="213">
        <f>Kinderlager!D58</f>
        <v>0</v>
      </c>
      <c r="J55" s="548">
        <f>Abrechnung!F65+Abrechnung!K65</f>
        <v>0</v>
      </c>
      <c r="K55" s="1"/>
      <c r="L55" s="614" t="s">
        <v>27</v>
      </c>
      <c r="M55" s="614"/>
      <c r="N55" s="614"/>
      <c r="O55" s="64"/>
    </row>
    <row r="56" spans="2:16" x14ac:dyDescent="0.2">
      <c r="B56" s="25"/>
      <c r="C56" s="545">
        <v>50</v>
      </c>
      <c r="D56" s="222"/>
      <c r="E56" s="222"/>
      <c r="F56" s="543"/>
      <c r="G56" s="1"/>
      <c r="H56" s="547">
        <v>50</v>
      </c>
      <c r="I56" s="213">
        <f>Kinderlager!D59</f>
        <v>0</v>
      </c>
      <c r="J56" s="548">
        <f>Abrechnung!F66+Abrechnung!K66</f>
        <v>0</v>
      </c>
      <c r="K56" s="1"/>
      <c r="L56" s="74" t="s">
        <v>0</v>
      </c>
      <c r="M56" s="74" t="s">
        <v>8</v>
      </c>
      <c r="N56" s="74" t="s">
        <v>3</v>
      </c>
      <c r="O56" s="64"/>
    </row>
    <row r="57" spans="2:16" x14ac:dyDescent="0.2">
      <c r="B57" s="25"/>
      <c r="C57" s="545">
        <v>51</v>
      </c>
      <c r="D57" s="222"/>
      <c r="E57" s="222"/>
      <c r="F57" s="543"/>
      <c r="G57" s="1"/>
      <c r="H57" s="547">
        <v>51</v>
      </c>
      <c r="I57" s="213">
        <f>Kinderlager!D60</f>
        <v>0</v>
      </c>
      <c r="J57" s="548">
        <f>Abrechnung!F67+Abrechnung!K67</f>
        <v>0</v>
      </c>
      <c r="K57" s="1"/>
      <c r="L57" s="547">
        <v>1</v>
      </c>
      <c r="M57" s="222"/>
      <c r="N57" s="543"/>
      <c r="O57" s="64"/>
    </row>
    <row r="58" spans="2:16" x14ac:dyDescent="0.2">
      <c r="B58" s="25"/>
      <c r="C58" s="545">
        <v>52</v>
      </c>
      <c r="D58" s="222"/>
      <c r="E58" s="222"/>
      <c r="F58" s="543"/>
      <c r="G58" s="1"/>
      <c r="H58" s="547">
        <v>52</v>
      </c>
      <c r="I58" s="213">
        <f>Kinderlager!D61</f>
        <v>0</v>
      </c>
      <c r="J58" s="548">
        <f>Abrechnung!F68+Abrechnung!K68</f>
        <v>0</v>
      </c>
      <c r="K58" s="1"/>
      <c r="L58" s="547">
        <v>2</v>
      </c>
      <c r="M58" s="222"/>
      <c r="N58" s="543"/>
      <c r="O58" s="64"/>
    </row>
    <row r="59" spans="2:16" x14ac:dyDescent="0.2">
      <c r="B59" s="25"/>
      <c r="C59" s="545">
        <v>53</v>
      </c>
      <c r="D59" s="222"/>
      <c r="E59" s="222"/>
      <c r="F59" s="543"/>
      <c r="G59" s="1"/>
      <c r="H59" s="547">
        <v>53</v>
      </c>
      <c r="I59" s="213">
        <f>Kinderlager!D62</f>
        <v>0</v>
      </c>
      <c r="J59" s="548">
        <f>Abrechnung!F69+Abrechnung!K69</f>
        <v>0</v>
      </c>
      <c r="K59" s="1"/>
      <c r="L59" s="547">
        <v>3</v>
      </c>
      <c r="M59" s="222"/>
      <c r="N59" s="543"/>
      <c r="O59" s="64"/>
      <c r="P59" s="1"/>
    </row>
    <row r="60" spans="2:16" x14ac:dyDescent="0.2">
      <c r="B60" s="25"/>
      <c r="C60" s="545">
        <v>54</v>
      </c>
      <c r="D60" s="222"/>
      <c r="E60" s="222"/>
      <c r="F60" s="543"/>
      <c r="G60" s="1"/>
      <c r="H60" s="547">
        <v>54</v>
      </c>
      <c r="I60" s="213">
        <f>Kinderlager!D63</f>
        <v>0</v>
      </c>
      <c r="J60" s="548">
        <f>Abrechnung!F70+Abrechnung!K70</f>
        <v>0</v>
      </c>
      <c r="K60" s="1"/>
      <c r="L60" s="547">
        <v>4</v>
      </c>
      <c r="M60" s="222"/>
      <c r="N60" s="543"/>
      <c r="O60" s="64"/>
      <c r="P60" s="1"/>
    </row>
    <row r="61" spans="2:16" x14ac:dyDescent="0.2">
      <c r="B61" s="25"/>
      <c r="C61" s="545">
        <v>55</v>
      </c>
      <c r="D61" s="222"/>
      <c r="E61" s="222"/>
      <c r="F61" s="543"/>
      <c r="G61" s="1"/>
      <c r="H61" s="547">
        <v>55</v>
      </c>
      <c r="I61" s="213">
        <f>Kinderlager!D64</f>
        <v>0</v>
      </c>
      <c r="J61" s="548">
        <f>Abrechnung!F71+Abrechnung!K71</f>
        <v>0</v>
      </c>
      <c r="K61" s="1"/>
      <c r="L61" s="547">
        <v>5</v>
      </c>
      <c r="M61" s="220"/>
      <c r="N61" s="543"/>
      <c r="O61" s="64"/>
      <c r="P61" s="1"/>
    </row>
    <row r="62" spans="2:16" x14ac:dyDescent="0.2">
      <c r="B62" s="25"/>
      <c r="C62" s="545">
        <v>56</v>
      </c>
      <c r="D62" s="222"/>
      <c r="E62" s="222"/>
      <c r="F62" s="543"/>
      <c r="G62" s="1"/>
      <c r="H62" s="547">
        <v>56</v>
      </c>
      <c r="I62" s="213">
        <f>Kinderlager!D65</f>
        <v>0</v>
      </c>
      <c r="J62" s="548">
        <f>Abrechnung!F72+Abrechnung!K72</f>
        <v>0</v>
      </c>
      <c r="K62" s="1"/>
      <c r="L62" s="547">
        <v>6</v>
      </c>
      <c r="M62" s="220"/>
      <c r="N62" s="543"/>
      <c r="O62" s="64"/>
      <c r="P62" s="1"/>
    </row>
    <row r="63" spans="2:16" x14ac:dyDescent="0.2">
      <c r="B63" s="25"/>
      <c r="C63" s="545">
        <v>57</v>
      </c>
      <c r="D63" s="222"/>
      <c r="E63" s="222"/>
      <c r="F63" s="543"/>
      <c r="G63" s="1"/>
      <c r="H63" s="547">
        <v>57</v>
      </c>
      <c r="I63" s="213">
        <f>Kinderlager!D66</f>
        <v>0</v>
      </c>
      <c r="J63" s="548">
        <f>Abrechnung!F73+Abrechnung!K73</f>
        <v>0</v>
      </c>
      <c r="K63" s="1"/>
      <c r="L63" s="547">
        <v>7</v>
      </c>
      <c r="M63" s="220"/>
      <c r="N63" s="543"/>
      <c r="O63" s="64"/>
      <c r="P63" s="1"/>
    </row>
    <row r="64" spans="2:16" x14ac:dyDescent="0.2">
      <c r="B64" s="25"/>
      <c r="C64" s="545">
        <v>58</v>
      </c>
      <c r="D64" s="222"/>
      <c r="E64" s="222"/>
      <c r="F64" s="543"/>
      <c r="G64" s="1"/>
      <c r="H64" s="547">
        <v>58</v>
      </c>
      <c r="I64" s="213">
        <f>Kinderlager!D67</f>
        <v>0</v>
      </c>
      <c r="J64" s="548">
        <f>Abrechnung!F74+Abrechnung!K74</f>
        <v>0</v>
      </c>
      <c r="K64" s="1"/>
      <c r="L64" s="547">
        <v>8</v>
      </c>
      <c r="M64" s="220"/>
      <c r="N64" s="543"/>
      <c r="O64" s="64"/>
      <c r="P64" s="1"/>
    </row>
    <row r="65" spans="2:16" x14ac:dyDescent="0.2">
      <c r="B65" s="25"/>
      <c r="C65" s="545">
        <v>59</v>
      </c>
      <c r="D65" s="222"/>
      <c r="E65" s="222"/>
      <c r="F65" s="543"/>
      <c r="G65" s="1"/>
      <c r="H65" s="547">
        <v>59</v>
      </c>
      <c r="I65" s="213">
        <f>Kinderlager!D68</f>
        <v>0</v>
      </c>
      <c r="J65" s="548">
        <f>Abrechnung!F75+Abrechnung!K75</f>
        <v>0</v>
      </c>
      <c r="K65" s="1"/>
      <c r="L65" s="547">
        <v>9</v>
      </c>
      <c r="M65" s="220"/>
      <c r="N65" s="543"/>
      <c r="O65" s="64"/>
      <c r="P65" s="1"/>
    </row>
    <row r="66" spans="2:16" x14ac:dyDescent="0.2">
      <c r="B66" s="25"/>
      <c r="C66" s="545">
        <v>60</v>
      </c>
      <c r="D66" s="225"/>
      <c r="E66" s="222"/>
      <c r="F66" s="543"/>
      <c r="G66" s="1"/>
      <c r="H66" s="547">
        <v>60</v>
      </c>
      <c r="I66" s="213">
        <f>Kinderlager!D69</f>
        <v>0</v>
      </c>
      <c r="J66" s="548">
        <f>Abrechnung!F76+Abrechnung!K76</f>
        <v>0</v>
      </c>
      <c r="K66" s="1"/>
      <c r="L66" s="547">
        <v>10</v>
      </c>
      <c r="M66" s="220"/>
      <c r="N66" s="543"/>
      <c r="O66" s="64"/>
      <c r="P66" s="1"/>
    </row>
    <row r="67" spans="2:16" x14ac:dyDescent="0.2">
      <c r="B67" s="25"/>
      <c r="C67" s="545">
        <v>61</v>
      </c>
      <c r="D67" s="222"/>
      <c r="E67" s="222"/>
      <c r="F67" s="544"/>
      <c r="G67" s="1"/>
      <c r="H67" s="547">
        <v>61</v>
      </c>
      <c r="I67" s="213">
        <f>Kinderlager!D70</f>
        <v>0</v>
      </c>
      <c r="J67" s="548">
        <f>Abrechnung!F77+Abrechnung!K77</f>
        <v>0</v>
      </c>
      <c r="K67" s="1"/>
      <c r="L67" s="547">
        <v>11</v>
      </c>
      <c r="M67" s="220"/>
      <c r="N67" s="543"/>
      <c r="O67" s="64"/>
      <c r="P67" s="1"/>
    </row>
    <row r="68" spans="2:16" x14ac:dyDescent="0.2">
      <c r="B68" s="25"/>
      <c r="C68" s="545">
        <v>62</v>
      </c>
      <c r="D68" s="222"/>
      <c r="E68" s="222"/>
      <c r="F68" s="543"/>
      <c r="G68" s="1"/>
      <c r="H68" s="547">
        <v>62</v>
      </c>
      <c r="I68" s="213">
        <f>Kinderlager!D71</f>
        <v>0</v>
      </c>
      <c r="J68" s="548">
        <f>Abrechnung!F78+Abrechnung!K78</f>
        <v>0</v>
      </c>
      <c r="K68" s="1"/>
      <c r="L68" s="547">
        <v>12</v>
      </c>
      <c r="M68" s="220"/>
      <c r="N68" s="543"/>
      <c r="O68" s="64"/>
      <c r="P68" s="1"/>
    </row>
    <row r="69" spans="2:16" x14ac:dyDescent="0.2">
      <c r="B69" s="25"/>
      <c r="C69" s="545">
        <v>63</v>
      </c>
      <c r="D69" s="222"/>
      <c r="E69" s="222"/>
      <c r="F69" s="544"/>
      <c r="G69" s="1"/>
      <c r="H69" s="547">
        <v>63</v>
      </c>
      <c r="I69" s="213">
        <f>Kinderlager!D72</f>
        <v>0</v>
      </c>
      <c r="J69" s="548">
        <f>Abrechnung!F79+Abrechnung!K79</f>
        <v>0</v>
      </c>
      <c r="K69" s="1"/>
      <c r="L69" s="547">
        <v>13</v>
      </c>
      <c r="M69" s="220"/>
      <c r="N69" s="543"/>
      <c r="O69" s="1"/>
      <c r="P69" s="25"/>
    </row>
    <row r="70" spans="2:16" x14ac:dyDescent="0.2">
      <c r="B70" s="25"/>
      <c r="C70" s="545">
        <v>64</v>
      </c>
      <c r="D70" s="222"/>
      <c r="E70" s="222"/>
      <c r="F70" s="544"/>
      <c r="G70" s="1"/>
      <c r="H70" s="547">
        <v>64</v>
      </c>
      <c r="I70" s="213">
        <f>Kinderlager!D73</f>
        <v>0</v>
      </c>
      <c r="J70" s="548">
        <f>Abrechnung!F80+Abrechnung!K80</f>
        <v>0</v>
      </c>
      <c r="L70" s="547">
        <v>14</v>
      </c>
      <c r="M70" s="220"/>
      <c r="N70" s="543"/>
      <c r="O70" s="1"/>
      <c r="P70" s="25"/>
    </row>
    <row r="71" spans="2:16" x14ac:dyDescent="0.2">
      <c r="B71" s="25"/>
      <c r="C71" s="545">
        <v>65</v>
      </c>
      <c r="D71" s="222"/>
      <c r="E71" s="222"/>
      <c r="F71" s="543"/>
      <c r="G71" s="1"/>
      <c r="H71" s="547">
        <v>65</v>
      </c>
      <c r="I71" s="213">
        <f>Kinderlager!D74</f>
        <v>0</v>
      </c>
      <c r="J71" s="548">
        <f>Abrechnung!F81+Abrechnung!K81</f>
        <v>0</v>
      </c>
      <c r="L71" s="547">
        <v>15</v>
      </c>
      <c r="M71" s="220"/>
      <c r="N71" s="543"/>
      <c r="O71" s="1"/>
      <c r="P71" s="25"/>
    </row>
    <row r="72" spans="2:16" x14ac:dyDescent="0.2">
      <c r="B72" s="25"/>
      <c r="C72" s="545">
        <v>66</v>
      </c>
      <c r="D72" s="222"/>
      <c r="E72" s="222"/>
      <c r="F72" s="543"/>
      <c r="G72" s="1"/>
      <c r="H72" s="549" t="s">
        <v>16</v>
      </c>
      <c r="I72" s="549"/>
      <c r="J72" s="546">
        <f>SUM(J7:J71)</f>
        <v>0</v>
      </c>
      <c r="L72" s="552" t="s">
        <v>16</v>
      </c>
      <c r="M72" s="552"/>
      <c r="N72" s="546">
        <f>SUM(N57:N71)</f>
        <v>0</v>
      </c>
      <c r="O72" s="1"/>
      <c r="P72" s="25"/>
    </row>
    <row r="73" spans="2:16" ht="13.5" thickBot="1" x14ac:dyDescent="0.25">
      <c r="B73" s="25"/>
      <c r="C73" s="545">
        <v>67</v>
      </c>
      <c r="D73" s="222"/>
      <c r="E73" s="222"/>
      <c r="F73" s="543"/>
      <c r="G73" s="1"/>
      <c r="H73" s="1"/>
      <c r="I73" s="1"/>
      <c r="O73" s="1"/>
      <c r="P73" s="25"/>
    </row>
    <row r="74" spans="2:16" x14ac:dyDescent="0.2">
      <c r="B74" s="25"/>
      <c r="C74" s="545">
        <v>68</v>
      </c>
      <c r="D74" s="222"/>
      <c r="E74" s="222"/>
      <c r="F74" s="543"/>
      <c r="G74" s="1"/>
      <c r="H74" s="61"/>
      <c r="I74" s="62"/>
      <c r="J74" s="62"/>
      <c r="K74" s="62"/>
      <c r="L74" s="62"/>
      <c r="M74" s="62"/>
      <c r="N74" s="62"/>
      <c r="O74" s="62"/>
      <c r="P74" s="1"/>
    </row>
    <row r="75" spans="2:16" x14ac:dyDescent="0.2">
      <c r="B75" s="25"/>
      <c r="C75" s="545">
        <v>69</v>
      </c>
      <c r="D75" s="222"/>
      <c r="E75" s="222"/>
      <c r="F75" s="543"/>
      <c r="G75" s="1"/>
      <c r="H75" s="25"/>
      <c r="I75" s="1"/>
      <c r="L75" s="614" t="s">
        <v>79</v>
      </c>
      <c r="M75" s="614"/>
      <c r="N75" s="614"/>
      <c r="O75" s="1"/>
      <c r="P75" s="1"/>
    </row>
    <row r="76" spans="2:16" x14ac:dyDescent="0.2">
      <c r="B76" s="25"/>
      <c r="C76" s="545">
        <v>70</v>
      </c>
      <c r="D76" s="222"/>
      <c r="E76" s="222"/>
      <c r="F76" s="544"/>
      <c r="G76" s="64"/>
      <c r="H76" s="1"/>
      <c r="L76" s="553" t="s">
        <v>0</v>
      </c>
      <c r="M76" s="554" t="s">
        <v>84</v>
      </c>
      <c r="N76" s="555" t="s">
        <v>3</v>
      </c>
      <c r="O76" s="1"/>
      <c r="P76" s="1"/>
    </row>
    <row r="77" spans="2:16" x14ac:dyDescent="0.2">
      <c r="B77" s="25"/>
      <c r="C77" s="545">
        <v>71</v>
      </c>
      <c r="D77" s="222"/>
      <c r="E77" s="222"/>
      <c r="F77" s="544"/>
      <c r="G77" s="64"/>
      <c r="H77" s="1"/>
      <c r="L77" s="547">
        <v>1</v>
      </c>
      <c r="M77" s="556"/>
      <c r="N77" s="229"/>
      <c r="O77" s="1"/>
      <c r="P77" s="1"/>
    </row>
    <row r="78" spans="2:16" x14ac:dyDescent="0.2">
      <c r="B78" s="25"/>
      <c r="C78" s="545">
        <v>72</v>
      </c>
      <c r="D78" s="222"/>
      <c r="E78" s="222"/>
      <c r="F78" s="544"/>
      <c r="G78" s="64"/>
      <c r="H78" s="1"/>
      <c r="L78" s="547">
        <v>2</v>
      </c>
      <c r="M78" s="556"/>
      <c r="N78" s="229"/>
      <c r="O78" s="1"/>
      <c r="P78" s="1"/>
    </row>
    <row r="79" spans="2:16" x14ac:dyDescent="0.2">
      <c r="B79" s="25"/>
      <c r="C79" s="545">
        <v>73</v>
      </c>
      <c r="D79" s="222"/>
      <c r="E79" s="222"/>
      <c r="F79" s="544"/>
      <c r="G79" s="64"/>
      <c r="H79" s="1"/>
      <c r="L79" s="547">
        <v>3</v>
      </c>
      <c r="M79" s="556"/>
      <c r="N79" s="229"/>
      <c r="O79" s="1"/>
      <c r="P79" s="1"/>
    </row>
    <row r="80" spans="2:16" x14ac:dyDescent="0.2">
      <c r="B80" s="25"/>
      <c r="C80" s="545">
        <v>74</v>
      </c>
      <c r="D80" s="222"/>
      <c r="E80" s="222"/>
      <c r="F80" s="543"/>
      <c r="G80" s="64"/>
      <c r="H80" s="1"/>
      <c r="L80" s="547">
        <v>4</v>
      </c>
      <c r="M80" s="556"/>
      <c r="N80" s="229"/>
      <c r="O80" s="1"/>
      <c r="P80" s="1"/>
    </row>
    <row r="81" spans="2:16" x14ac:dyDescent="0.2">
      <c r="B81" s="25"/>
      <c r="C81" s="545">
        <v>75</v>
      </c>
      <c r="D81" s="222"/>
      <c r="E81" s="222"/>
      <c r="F81" s="543"/>
      <c r="G81" s="64"/>
      <c r="H81" s="1"/>
      <c r="L81" s="547">
        <v>5</v>
      </c>
      <c r="M81" s="556"/>
      <c r="N81" s="229"/>
      <c r="O81" s="1"/>
      <c r="P81" s="1"/>
    </row>
    <row r="82" spans="2:16" x14ac:dyDescent="0.2">
      <c r="B82" s="25"/>
      <c r="C82" s="545">
        <v>76</v>
      </c>
      <c r="D82" s="222"/>
      <c r="E82" s="222"/>
      <c r="F82" s="544"/>
      <c r="G82" s="64"/>
      <c r="H82" s="1"/>
      <c r="L82" s="547">
        <v>6</v>
      </c>
      <c r="M82" s="556"/>
      <c r="N82" s="229"/>
      <c r="O82" s="1"/>
      <c r="P82" s="1"/>
    </row>
    <row r="83" spans="2:16" x14ac:dyDescent="0.2">
      <c r="B83" s="25"/>
      <c r="C83" s="545">
        <v>77</v>
      </c>
      <c r="D83" s="222"/>
      <c r="E83" s="222"/>
      <c r="F83" s="544"/>
      <c r="G83" s="64"/>
      <c r="H83" s="1"/>
      <c r="L83" s="547">
        <v>7</v>
      </c>
      <c r="M83" s="556"/>
      <c r="N83" s="229"/>
      <c r="O83" s="1"/>
      <c r="P83" s="1"/>
    </row>
    <row r="84" spans="2:16" x14ac:dyDescent="0.2">
      <c r="B84" s="25"/>
      <c r="C84" s="545">
        <v>78</v>
      </c>
      <c r="D84" s="222"/>
      <c r="E84" s="222"/>
      <c r="F84" s="544"/>
      <c r="G84" s="64"/>
      <c r="H84" s="1"/>
      <c r="L84" s="547">
        <v>8</v>
      </c>
      <c r="M84" s="556"/>
      <c r="N84" s="229"/>
      <c r="O84" s="1"/>
      <c r="P84" s="1"/>
    </row>
    <row r="85" spans="2:16" x14ac:dyDescent="0.2">
      <c r="B85" s="25"/>
      <c r="C85" s="545">
        <v>79</v>
      </c>
      <c r="D85" s="222"/>
      <c r="E85" s="222"/>
      <c r="F85" s="544"/>
      <c r="G85" s="64"/>
      <c r="H85" s="1"/>
      <c r="L85" s="547">
        <v>9</v>
      </c>
      <c r="M85" s="556"/>
      <c r="N85" s="229"/>
      <c r="O85" s="1"/>
      <c r="P85" s="1"/>
    </row>
    <row r="86" spans="2:16" x14ac:dyDescent="0.2">
      <c r="B86" s="25"/>
      <c r="C86" s="545">
        <v>80</v>
      </c>
      <c r="D86" s="222"/>
      <c r="E86" s="222"/>
      <c r="F86" s="544"/>
      <c r="G86" s="64"/>
      <c r="H86" s="1"/>
      <c r="L86" s="547">
        <v>10</v>
      </c>
      <c r="M86" s="556"/>
      <c r="N86" s="229"/>
      <c r="O86" s="1"/>
      <c r="P86" s="1"/>
    </row>
    <row r="87" spans="2:16" x14ac:dyDescent="0.2">
      <c r="B87" s="25"/>
      <c r="C87" s="545">
        <v>81</v>
      </c>
      <c r="D87" s="222"/>
      <c r="E87" s="222"/>
      <c r="F87" s="544"/>
      <c r="G87" s="64"/>
      <c r="H87" s="1"/>
      <c r="L87" s="547">
        <v>11</v>
      </c>
      <c r="M87" s="556"/>
      <c r="N87" s="229"/>
      <c r="O87" s="1"/>
      <c r="P87" s="1"/>
    </row>
    <row r="88" spans="2:16" x14ac:dyDescent="0.2">
      <c r="B88" s="25"/>
      <c r="C88" s="545">
        <v>82</v>
      </c>
      <c r="D88" s="222"/>
      <c r="E88" s="222"/>
      <c r="F88" s="544"/>
      <c r="G88" s="64"/>
      <c r="H88" s="1"/>
      <c r="L88" s="547">
        <v>12</v>
      </c>
      <c r="M88" s="556"/>
      <c r="N88" s="229"/>
      <c r="O88" s="1"/>
      <c r="P88" s="1"/>
    </row>
    <row r="89" spans="2:16" x14ac:dyDescent="0.2">
      <c r="B89" s="25"/>
      <c r="C89" s="545">
        <v>83</v>
      </c>
      <c r="D89" s="222"/>
      <c r="E89" s="222"/>
      <c r="F89" s="544"/>
      <c r="G89" s="64"/>
      <c r="H89" s="1"/>
      <c r="L89" s="547">
        <v>13</v>
      </c>
      <c r="M89" s="556"/>
      <c r="N89" s="229"/>
      <c r="O89" s="1"/>
      <c r="P89" s="1"/>
    </row>
    <row r="90" spans="2:16" x14ac:dyDescent="0.2">
      <c r="B90" s="25"/>
      <c r="C90" s="545">
        <v>84</v>
      </c>
      <c r="D90" s="222"/>
      <c r="E90" s="222"/>
      <c r="F90" s="544"/>
      <c r="G90" s="64"/>
      <c r="H90" s="1"/>
      <c r="L90" s="547">
        <v>14</v>
      </c>
      <c r="M90" s="556"/>
      <c r="N90" s="229"/>
      <c r="O90" s="1"/>
      <c r="P90" s="1"/>
    </row>
    <row r="91" spans="2:16" x14ac:dyDescent="0.2">
      <c r="B91" s="25"/>
      <c r="C91" s="545">
        <v>85</v>
      </c>
      <c r="D91" s="222"/>
      <c r="E91" s="222"/>
      <c r="F91" s="544"/>
      <c r="G91" s="64"/>
      <c r="H91" s="1"/>
      <c r="L91" s="547">
        <v>15</v>
      </c>
      <c r="M91" s="556"/>
      <c r="N91" s="229"/>
      <c r="O91" s="1"/>
      <c r="P91" s="1"/>
    </row>
    <row r="92" spans="2:16" x14ac:dyDescent="0.2">
      <c r="B92" s="25"/>
      <c r="C92" s="545">
        <v>86</v>
      </c>
      <c r="D92" s="222"/>
      <c r="E92" s="222"/>
      <c r="F92" s="544"/>
      <c r="G92" s="64"/>
      <c r="H92" s="1"/>
      <c r="L92" s="547">
        <v>16</v>
      </c>
      <c r="M92" s="556"/>
      <c r="N92" s="229"/>
      <c r="O92" s="1"/>
      <c r="P92" s="1"/>
    </row>
    <row r="93" spans="2:16" x14ac:dyDescent="0.2">
      <c r="B93" s="25"/>
      <c r="C93" s="545">
        <v>87</v>
      </c>
      <c r="D93" s="222"/>
      <c r="E93" s="222"/>
      <c r="F93" s="544"/>
      <c r="G93" s="64"/>
      <c r="H93" s="1"/>
      <c r="L93" s="547">
        <v>17</v>
      </c>
      <c r="M93" s="556"/>
      <c r="N93" s="229"/>
      <c r="O93" s="1"/>
      <c r="P93" s="1"/>
    </row>
    <row r="94" spans="2:16" x14ac:dyDescent="0.2">
      <c r="B94" s="25"/>
      <c r="C94" s="545">
        <v>88</v>
      </c>
      <c r="D94" s="222"/>
      <c r="E94" s="222"/>
      <c r="F94" s="544"/>
      <c r="G94" s="64"/>
      <c r="H94" s="1"/>
      <c r="L94" s="547">
        <v>18</v>
      </c>
      <c r="M94" s="556"/>
      <c r="N94" s="229"/>
      <c r="O94" s="1"/>
      <c r="P94" s="1"/>
    </row>
    <row r="95" spans="2:16" x14ac:dyDescent="0.2">
      <c r="B95" s="25"/>
      <c r="C95" s="545">
        <v>89</v>
      </c>
      <c r="D95" s="222"/>
      <c r="E95" s="222"/>
      <c r="F95" s="544"/>
      <c r="G95" s="64"/>
      <c r="H95" s="1"/>
      <c r="L95" s="547">
        <v>19</v>
      </c>
      <c r="M95" s="556"/>
      <c r="N95" s="229"/>
      <c r="O95" s="1"/>
      <c r="P95" s="1"/>
    </row>
    <row r="96" spans="2:16" x14ac:dyDescent="0.2">
      <c r="B96" s="25"/>
      <c r="C96" s="545">
        <v>90</v>
      </c>
      <c r="D96" s="222"/>
      <c r="E96" s="222"/>
      <c r="F96" s="543"/>
      <c r="G96" s="64"/>
      <c r="H96" s="1"/>
      <c r="L96" s="547">
        <v>20</v>
      </c>
      <c r="M96" s="556"/>
      <c r="N96" s="229"/>
      <c r="O96" s="1"/>
      <c r="P96" s="1"/>
    </row>
    <row r="97" spans="2:16" x14ac:dyDescent="0.2">
      <c r="B97" s="25"/>
      <c r="C97" s="613" t="s">
        <v>16</v>
      </c>
      <c r="D97" s="613"/>
      <c r="E97" s="613"/>
      <c r="F97" s="546">
        <f>SUM(F7:F96)</f>
        <v>0</v>
      </c>
      <c r="G97" s="64"/>
      <c r="H97" s="1"/>
      <c r="L97" s="547">
        <v>21</v>
      </c>
      <c r="M97" s="556"/>
      <c r="N97" s="229"/>
      <c r="O97" s="1"/>
      <c r="P97" s="1"/>
    </row>
    <row r="98" spans="2:16" x14ac:dyDescent="0.2">
      <c r="B98" s="25"/>
      <c r="D98" s="16"/>
      <c r="E98" s="1"/>
      <c r="F98" s="13"/>
      <c r="G98" s="64"/>
      <c r="H98" s="1"/>
      <c r="I98" s="3"/>
      <c r="J98" s="1"/>
      <c r="L98" s="547">
        <v>22</v>
      </c>
      <c r="M98" s="556"/>
      <c r="N98" s="229"/>
      <c r="O98" s="1"/>
      <c r="P98" s="1"/>
    </row>
    <row r="99" spans="2:16" ht="13.5" thickBot="1" x14ac:dyDescent="0.25">
      <c r="B99" s="25"/>
      <c r="C99" s="627" t="s">
        <v>35</v>
      </c>
      <c r="D99" s="628"/>
      <c r="E99" s="625">
        <f>F97+J72+N27+N52+N72</f>
        <v>0</v>
      </c>
      <c r="F99" s="626"/>
      <c r="G99" s="64"/>
      <c r="H99" s="1"/>
      <c r="M99" s="1"/>
      <c r="N99" s="3"/>
      <c r="O99" s="3"/>
      <c r="P99" s="1"/>
    </row>
    <row r="100" spans="2:16" ht="13.5" thickBot="1" x14ac:dyDescent="0.25">
      <c r="B100" s="22"/>
      <c r="C100" s="23"/>
      <c r="D100" s="79"/>
      <c r="E100" s="23"/>
      <c r="F100" s="24"/>
      <c r="G100" s="67"/>
      <c r="H100" s="1"/>
      <c r="I100" s="506" t="s">
        <v>82</v>
      </c>
      <c r="J100" s="190">
        <f>E99-E184+N100+M184</f>
        <v>0</v>
      </c>
      <c r="L100" s="638" t="s">
        <v>80</v>
      </c>
      <c r="M100" s="638"/>
      <c r="N100" s="191">
        <f>SUMIF(N77:N98,"&gt;0")</f>
        <v>0</v>
      </c>
      <c r="O100" s="3"/>
      <c r="P100" s="1"/>
    </row>
    <row r="101" spans="2:16" x14ac:dyDescent="0.2">
      <c r="D101" s="16"/>
      <c r="L101" s="1"/>
      <c r="M101" s="1"/>
      <c r="N101" s="637"/>
      <c r="O101" s="637"/>
    </row>
    <row r="102" spans="2:16" ht="13.5" thickBot="1" x14ac:dyDescent="0.25">
      <c r="D102" s="18"/>
      <c r="N102" s="637"/>
      <c r="O102" s="637"/>
    </row>
    <row r="103" spans="2:16" x14ac:dyDescent="0.2">
      <c r="B103" s="61"/>
      <c r="C103" s="62"/>
      <c r="D103" s="80"/>
      <c r="E103" s="62"/>
      <c r="F103" s="76"/>
      <c r="G103" s="62"/>
      <c r="H103" s="62"/>
      <c r="I103" s="62"/>
      <c r="J103" s="62"/>
      <c r="K103" s="62"/>
      <c r="L103" s="62"/>
      <c r="M103" s="62"/>
      <c r="N103" s="63"/>
    </row>
    <row r="104" spans="2:16" ht="15.75" x14ac:dyDescent="0.25">
      <c r="B104" s="25"/>
      <c r="C104" s="631" t="s">
        <v>40</v>
      </c>
      <c r="D104" s="631"/>
      <c r="E104" s="631"/>
      <c r="F104" s="631"/>
      <c r="G104" s="631"/>
      <c r="H104" s="631"/>
      <c r="I104" s="631"/>
      <c r="J104" s="631"/>
      <c r="K104" s="631"/>
      <c r="L104" s="631"/>
      <c r="M104" s="631"/>
      <c r="N104" s="64"/>
    </row>
    <row r="105" spans="2:16" x14ac:dyDescent="0.2">
      <c r="B105" s="25"/>
      <c r="C105" s="81"/>
      <c r="D105" s="1"/>
      <c r="E105" s="9"/>
      <c r="F105" s="13"/>
      <c r="G105" s="1"/>
      <c r="H105" s="1"/>
      <c r="I105" s="1"/>
      <c r="J105" s="1"/>
      <c r="K105" s="1"/>
      <c r="L105" s="1"/>
      <c r="M105" s="1"/>
      <c r="N105" s="64"/>
    </row>
    <row r="106" spans="2:16" s="7" customFormat="1" x14ac:dyDescent="0.2">
      <c r="B106" s="69"/>
      <c r="C106" s="557" t="s">
        <v>0</v>
      </c>
      <c r="D106" s="558" t="s">
        <v>8</v>
      </c>
      <c r="E106" s="558" t="s">
        <v>6</v>
      </c>
      <c r="F106" s="614" t="s">
        <v>4</v>
      </c>
      <c r="G106" s="614"/>
      <c r="H106" s="614"/>
      <c r="I106" s="558" t="s">
        <v>7</v>
      </c>
      <c r="J106" s="614" t="s">
        <v>75</v>
      </c>
      <c r="K106" s="614"/>
      <c r="L106" s="614"/>
      <c r="M106" s="558" t="s">
        <v>2</v>
      </c>
      <c r="N106" s="70"/>
    </row>
    <row r="107" spans="2:16" x14ac:dyDescent="0.2">
      <c r="B107" s="25"/>
      <c r="C107" s="547">
        <v>1</v>
      </c>
      <c r="D107" s="222"/>
      <c r="E107" s="492"/>
      <c r="F107" s="634"/>
      <c r="G107" s="634"/>
      <c r="H107" s="634"/>
      <c r="I107" s="492"/>
      <c r="J107" s="612"/>
      <c r="K107" s="612"/>
      <c r="L107" s="612"/>
      <c r="M107" s="492"/>
      <c r="N107" s="64"/>
    </row>
    <row r="108" spans="2:16" x14ac:dyDescent="0.2">
      <c r="B108" s="25"/>
      <c r="C108" s="547">
        <v>2</v>
      </c>
      <c r="D108" s="222"/>
      <c r="E108" s="492"/>
      <c r="F108" s="634"/>
      <c r="G108" s="634"/>
      <c r="H108" s="634"/>
      <c r="I108" s="492"/>
      <c r="J108" s="612"/>
      <c r="K108" s="612"/>
      <c r="L108" s="612"/>
      <c r="M108" s="492"/>
      <c r="N108" s="64"/>
    </row>
    <row r="109" spans="2:16" x14ac:dyDescent="0.2">
      <c r="B109" s="25"/>
      <c r="C109" s="547">
        <v>3</v>
      </c>
      <c r="D109" s="222"/>
      <c r="E109" s="492"/>
      <c r="F109" s="634"/>
      <c r="G109" s="634"/>
      <c r="H109" s="634"/>
      <c r="I109" s="492"/>
      <c r="J109" s="612"/>
      <c r="K109" s="612"/>
      <c r="L109" s="612"/>
      <c r="M109" s="492"/>
      <c r="N109" s="64"/>
    </row>
    <row r="110" spans="2:16" x14ac:dyDescent="0.2">
      <c r="B110" s="25"/>
      <c r="C110" s="559">
        <v>4</v>
      </c>
      <c r="D110" s="222"/>
      <c r="E110" s="492"/>
      <c r="F110" s="634"/>
      <c r="G110" s="634"/>
      <c r="H110" s="634"/>
      <c r="I110" s="492"/>
      <c r="J110" s="612"/>
      <c r="K110" s="612"/>
      <c r="L110" s="612"/>
      <c r="M110" s="492"/>
      <c r="N110" s="64"/>
    </row>
    <row r="111" spans="2:16" x14ac:dyDescent="0.2">
      <c r="B111" s="25"/>
      <c r="C111" s="547">
        <v>5</v>
      </c>
      <c r="D111" s="222"/>
      <c r="E111" s="492"/>
      <c r="F111" s="634"/>
      <c r="G111" s="634"/>
      <c r="H111" s="634"/>
      <c r="I111" s="492"/>
      <c r="J111" s="612"/>
      <c r="K111" s="612"/>
      <c r="L111" s="612"/>
      <c r="M111" s="492"/>
      <c r="N111" s="64"/>
    </row>
    <row r="112" spans="2:16" x14ac:dyDescent="0.2">
      <c r="B112" s="25"/>
      <c r="C112" s="547">
        <v>6</v>
      </c>
      <c r="D112" s="222"/>
      <c r="E112" s="492"/>
      <c r="F112" s="634"/>
      <c r="G112" s="634"/>
      <c r="H112" s="634"/>
      <c r="I112" s="492"/>
      <c r="J112" s="612"/>
      <c r="K112" s="612"/>
      <c r="L112" s="612"/>
      <c r="M112" s="492"/>
      <c r="N112" s="64"/>
    </row>
    <row r="113" spans="2:14" x14ac:dyDescent="0.2">
      <c r="B113" s="25"/>
      <c r="C113" s="547">
        <v>7</v>
      </c>
      <c r="D113" s="222"/>
      <c r="E113" s="492"/>
      <c r="F113" s="634"/>
      <c r="G113" s="634"/>
      <c r="H113" s="634"/>
      <c r="I113" s="492"/>
      <c r="J113" s="612"/>
      <c r="K113" s="612"/>
      <c r="L113" s="612"/>
      <c r="M113" s="492"/>
      <c r="N113" s="64"/>
    </row>
    <row r="114" spans="2:14" x14ac:dyDescent="0.2">
      <c r="B114" s="25"/>
      <c r="C114" s="547">
        <v>8</v>
      </c>
      <c r="D114" s="222"/>
      <c r="E114" s="492"/>
      <c r="F114" s="634"/>
      <c r="G114" s="634"/>
      <c r="H114" s="634"/>
      <c r="I114" s="492"/>
      <c r="J114" s="612"/>
      <c r="K114" s="612"/>
      <c r="L114" s="612"/>
      <c r="M114" s="492"/>
      <c r="N114" s="64"/>
    </row>
    <row r="115" spans="2:14" x14ac:dyDescent="0.2">
      <c r="B115" s="25"/>
      <c r="C115" s="559">
        <v>9</v>
      </c>
      <c r="D115" s="220"/>
      <c r="E115" s="492"/>
      <c r="F115" s="634"/>
      <c r="G115" s="634"/>
      <c r="H115" s="634"/>
      <c r="I115" s="492"/>
      <c r="J115" s="612"/>
      <c r="K115" s="612"/>
      <c r="L115" s="612"/>
      <c r="M115" s="492"/>
      <c r="N115" s="64"/>
    </row>
    <row r="116" spans="2:14" x14ac:dyDescent="0.2">
      <c r="B116" s="25"/>
      <c r="C116" s="547">
        <v>10</v>
      </c>
      <c r="D116" s="220"/>
      <c r="E116" s="492"/>
      <c r="F116" s="634"/>
      <c r="G116" s="634"/>
      <c r="H116" s="634"/>
      <c r="I116" s="492"/>
      <c r="J116" s="612"/>
      <c r="K116" s="612"/>
      <c r="L116" s="612"/>
      <c r="M116" s="492"/>
      <c r="N116" s="64"/>
    </row>
    <row r="117" spans="2:14" x14ac:dyDescent="0.2">
      <c r="B117" s="25"/>
      <c r="C117" s="547">
        <v>11</v>
      </c>
      <c r="D117" s="220"/>
      <c r="E117" s="492"/>
      <c r="F117" s="634"/>
      <c r="G117" s="634"/>
      <c r="H117" s="634"/>
      <c r="I117" s="492"/>
      <c r="J117" s="612"/>
      <c r="K117" s="612"/>
      <c r="L117" s="612"/>
      <c r="M117" s="492"/>
      <c r="N117" s="64"/>
    </row>
    <row r="118" spans="2:14" x14ac:dyDescent="0.2">
      <c r="B118" s="25"/>
      <c r="C118" s="547">
        <v>12</v>
      </c>
      <c r="D118" s="240"/>
      <c r="E118" s="492"/>
      <c r="F118" s="634"/>
      <c r="G118" s="634"/>
      <c r="H118" s="634"/>
      <c r="I118" s="492"/>
      <c r="J118" s="612"/>
      <c r="K118" s="612"/>
      <c r="L118" s="612"/>
      <c r="M118" s="492"/>
      <c r="N118" s="64"/>
    </row>
    <row r="119" spans="2:14" x14ac:dyDescent="0.2">
      <c r="B119" s="25"/>
      <c r="C119" s="547">
        <v>13</v>
      </c>
      <c r="D119" s="222"/>
      <c r="E119" s="492"/>
      <c r="F119" s="634"/>
      <c r="G119" s="634"/>
      <c r="H119" s="634"/>
      <c r="I119" s="492"/>
      <c r="J119" s="612"/>
      <c r="K119" s="612"/>
      <c r="L119" s="612"/>
      <c r="M119" s="492"/>
      <c r="N119" s="64"/>
    </row>
    <row r="120" spans="2:14" x14ac:dyDescent="0.2">
      <c r="B120" s="25"/>
      <c r="C120" s="559">
        <v>14</v>
      </c>
      <c r="D120" s="222"/>
      <c r="E120" s="492"/>
      <c r="F120" s="634"/>
      <c r="G120" s="634"/>
      <c r="H120" s="634"/>
      <c r="I120" s="492"/>
      <c r="J120" s="612"/>
      <c r="K120" s="612"/>
      <c r="L120" s="612"/>
      <c r="M120" s="492"/>
      <c r="N120" s="64"/>
    </row>
    <row r="121" spans="2:14" x14ac:dyDescent="0.2">
      <c r="B121" s="25"/>
      <c r="C121" s="547">
        <v>15</v>
      </c>
      <c r="D121" s="222"/>
      <c r="E121" s="492"/>
      <c r="F121" s="634"/>
      <c r="G121" s="634"/>
      <c r="H121" s="634"/>
      <c r="I121" s="492"/>
      <c r="J121" s="612"/>
      <c r="K121" s="612"/>
      <c r="L121" s="612"/>
      <c r="M121" s="492"/>
      <c r="N121" s="64"/>
    </row>
    <row r="122" spans="2:14" x14ac:dyDescent="0.2">
      <c r="B122" s="25"/>
      <c r="C122" s="547">
        <v>16</v>
      </c>
      <c r="D122" s="222"/>
      <c r="E122" s="492"/>
      <c r="F122" s="634"/>
      <c r="G122" s="634"/>
      <c r="H122" s="634"/>
      <c r="I122" s="492"/>
      <c r="J122" s="612"/>
      <c r="K122" s="612"/>
      <c r="L122" s="612"/>
      <c r="M122" s="492"/>
      <c r="N122" s="64"/>
    </row>
    <row r="123" spans="2:14" x14ac:dyDescent="0.2">
      <c r="B123" s="25"/>
      <c r="C123" s="547">
        <v>17</v>
      </c>
      <c r="D123" s="222"/>
      <c r="E123" s="492"/>
      <c r="F123" s="634"/>
      <c r="G123" s="634"/>
      <c r="H123" s="634"/>
      <c r="I123" s="492"/>
      <c r="J123" s="612"/>
      <c r="K123" s="612"/>
      <c r="L123" s="612"/>
      <c r="M123" s="492"/>
      <c r="N123" s="64"/>
    </row>
    <row r="124" spans="2:14" x14ac:dyDescent="0.2">
      <c r="B124" s="25"/>
      <c r="C124" s="547">
        <v>18</v>
      </c>
      <c r="D124" s="222"/>
      <c r="E124" s="493"/>
      <c r="F124" s="634"/>
      <c r="G124" s="634"/>
      <c r="H124" s="634"/>
      <c r="I124" s="493"/>
      <c r="J124" s="611"/>
      <c r="K124" s="611"/>
      <c r="L124" s="611"/>
      <c r="M124" s="493"/>
      <c r="N124" s="64"/>
    </row>
    <row r="125" spans="2:14" x14ac:dyDescent="0.2">
      <c r="B125" s="25"/>
      <c r="C125" s="559">
        <v>19</v>
      </c>
      <c r="D125" s="222"/>
      <c r="E125" s="493"/>
      <c r="F125" s="634"/>
      <c r="G125" s="634"/>
      <c r="H125" s="634"/>
      <c r="I125" s="493"/>
      <c r="J125" s="612"/>
      <c r="K125" s="612"/>
      <c r="L125" s="612"/>
      <c r="M125" s="492"/>
      <c r="N125" s="64"/>
    </row>
    <row r="126" spans="2:14" x14ac:dyDescent="0.2">
      <c r="B126" s="25"/>
      <c r="C126" s="547">
        <v>20</v>
      </c>
      <c r="D126" s="222"/>
      <c r="E126" s="493"/>
      <c r="F126" s="634"/>
      <c r="G126" s="634"/>
      <c r="H126" s="634"/>
      <c r="I126" s="493"/>
      <c r="J126" s="612"/>
      <c r="K126" s="612"/>
      <c r="L126" s="612"/>
      <c r="M126" s="493"/>
      <c r="N126" s="64"/>
    </row>
    <row r="127" spans="2:14" x14ac:dyDescent="0.2">
      <c r="B127" s="25"/>
      <c r="C127" s="559">
        <v>21</v>
      </c>
      <c r="D127" s="222"/>
      <c r="E127" s="493"/>
      <c r="F127" s="634"/>
      <c r="G127" s="634"/>
      <c r="H127" s="634"/>
      <c r="I127" s="493"/>
      <c r="J127" s="612"/>
      <c r="K127" s="612"/>
      <c r="L127" s="612"/>
      <c r="M127" s="493"/>
      <c r="N127" s="64"/>
    </row>
    <row r="128" spans="2:14" x14ac:dyDescent="0.2">
      <c r="B128" s="25"/>
      <c r="C128" s="547">
        <v>22</v>
      </c>
      <c r="D128" s="222"/>
      <c r="E128" s="493"/>
      <c r="F128" s="634"/>
      <c r="G128" s="634"/>
      <c r="H128" s="634"/>
      <c r="I128" s="493"/>
      <c r="J128" s="612"/>
      <c r="K128" s="612"/>
      <c r="L128" s="612"/>
      <c r="M128" s="493"/>
      <c r="N128" s="64"/>
    </row>
    <row r="129" spans="2:14" x14ac:dyDescent="0.2">
      <c r="B129" s="25"/>
      <c r="C129" s="559">
        <v>23</v>
      </c>
      <c r="D129" s="222"/>
      <c r="E129" s="493"/>
      <c r="F129" s="634"/>
      <c r="G129" s="634"/>
      <c r="H129" s="634"/>
      <c r="I129" s="493"/>
      <c r="J129" s="612"/>
      <c r="K129" s="612"/>
      <c r="L129" s="612"/>
      <c r="M129" s="493"/>
      <c r="N129" s="64"/>
    </row>
    <row r="130" spans="2:14" x14ac:dyDescent="0.2">
      <c r="B130" s="25"/>
      <c r="C130" s="547">
        <v>24</v>
      </c>
      <c r="D130" s="222"/>
      <c r="E130" s="493"/>
      <c r="F130" s="634"/>
      <c r="G130" s="634"/>
      <c r="H130" s="634"/>
      <c r="I130" s="493"/>
      <c r="J130" s="612"/>
      <c r="K130" s="612"/>
      <c r="L130" s="612"/>
      <c r="M130" s="493"/>
      <c r="N130" s="64"/>
    </row>
    <row r="131" spans="2:14" x14ac:dyDescent="0.2">
      <c r="B131" s="25"/>
      <c r="C131" s="559">
        <v>25</v>
      </c>
      <c r="D131" s="222"/>
      <c r="E131" s="493"/>
      <c r="F131" s="634"/>
      <c r="G131" s="634"/>
      <c r="H131" s="634"/>
      <c r="I131" s="493"/>
      <c r="J131" s="612"/>
      <c r="K131" s="612"/>
      <c r="L131" s="612"/>
      <c r="M131" s="493"/>
      <c r="N131" s="64"/>
    </row>
    <row r="132" spans="2:14" x14ac:dyDescent="0.2">
      <c r="B132" s="25"/>
      <c r="C132" s="547">
        <v>26</v>
      </c>
      <c r="D132" s="222"/>
      <c r="E132" s="493"/>
      <c r="F132" s="634"/>
      <c r="G132" s="634"/>
      <c r="H132" s="634"/>
      <c r="I132" s="493"/>
      <c r="J132" s="612"/>
      <c r="K132" s="612"/>
      <c r="L132" s="612"/>
      <c r="M132" s="493"/>
      <c r="N132" s="64"/>
    </row>
    <row r="133" spans="2:14" x14ac:dyDescent="0.2">
      <c r="B133" s="25"/>
      <c r="C133" s="559">
        <v>27</v>
      </c>
      <c r="D133" s="222"/>
      <c r="E133" s="493"/>
      <c r="F133" s="634"/>
      <c r="G133" s="634"/>
      <c r="H133" s="634"/>
      <c r="I133" s="493"/>
      <c r="J133" s="612"/>
      <c r="K133" s="612"/>
      <c r="L133" s="612"/>
      <c r="M133" s="493"/>
      <c r="N133" s="64"/>
    </row>
    <row r="134" spans="2:14" x14ac:dyDescent="0.2">
      <c r="B134" s="25"/>
      <c r="C134" s="547">
        <v>28</v>
      </c>
      <c r="D134" s="222"/>
      <c r="E134" s="493"/>
      <c r="F134" s="634"/>
      <c r="G134" s="634"/>
      <c r="H134" s="634"/>
      <c r="I134" s="493"/>
      <c r="J134" s="611"/>
      <c r="K134" s="611"/>
      <c r="L134" s="611"/>
      <c r="M134" s="493"/>
      <c r="N134" s="64"/>
    </row>
    <row r="135" spans="2:14" x14ac:dyDescent="0.2">
      <c r="B135" s="25"/>
      <c r="C135" s="559">
        <v>29</v>
      </c>
      <c r="D135" s="222"/>
      <c r="E135" s="493"/>
      <c r="F135" s="634"/>
      <c r="G135" s="634"/>
      <c r="H135" s="634"/>
      <c r="I135" s="493"/>
      <c r="J135" s="611"/>
      <c r="K135" s="611"/>
      <c r="L135" s="611"/>
      <c r="M135" s="493"/>
      <c r="N135" s="64"/>
    </row>
    <row r="136" spans="2:14" x14ac:dyDescent="0.2">
      <c r="B136" s="25"/>
      <c r="C136" s="547">
        <v>30</v>
      </c>
      <c r="D136" s="222"/>
      <c r="E136" s="493"/>
      <c r="F136" s="634"/>
      <c r="G136" s="634"/>
      <c r="H136" s="634"/>
      <c r="I136" s="493"/>
      <c r="J136" s="611"/>
      <c r="K136" s="611"/>
      <c r="L136" s="611"/>
      <c r="M136" s="493"/>
      <c r="N136" s="64"/>
    </row>
    <row r="137" spans="2:14" x14ac:dyDescent="0.2">
      <c r="B137" s="25"/>
      <c r="C137" s="559">
        <v>31</v>
      </c>
      <c r="D137" s="222"/>
      <c r="E137" s="493"/>
      <c r="F137" s="635"/>
      <c r="G137" s="635"/>
      <c r="H137" s="635"/>
      <c r="I137" s="493"/>
      <c r="J137" s="611"/>
      <c r="K137" s="611"/>
      <c r="L137" s="611"/>
      <c r="M137" s="493"/>
      <c r="N137" s="64"/>
    </row>
    <row r="138" spans="2:14" x14ac:dyDescent="0.2">
      <c r="B138" s="25"/>
      <c r="C138" s="547">
        <v>32</v>
      </c>
      <c r="D138" s="222"/>
      <c r="E138" s="493"/>
      <c r="F138" s="635"/>
      <c r="G138" s="635"/>
      <c r="H138" s="635"/>
      <c r="I138" s="493"/>
      <c r="J138" s="611"/>
      <c r="K138" s="611"/>
      <c r="L138" s="611"/>
      <c r="M138" s="493"/>
      <c r="N138" s="64"/>
    </row>
    <row r="139" spans="2:14" x14ac:dyDescent="0.2">
      <c r="B139" s="25"/>
      <c r="C139" s="559">
        <v>33</v>
      </c>
      <c r="D139" s="560"/>
      <c r="E139" s="493"/>
      <c r="F139" s="635"/>
      <c r="G139" s="635"/>
      <c r="H139" s="635"/>
      <c r="I139" s="493"/>
      <c r="J139" s="611"/>
      <c r="K139" s="611"/>
      <c r="L139" s="611"/>
      <c r="M139" s="493"/>
      <c r="N139" s="64"/>
    </row>
    <row r="140" spans="2:14" x14ac:dyDescent="0.2">
      <c r="B140" s="25"/>
      <c r="C140" s="547">
        <v>34</v>
      </c>
      <c r="D140" s="560"/>
      <c r="E140" s="493"/>
      <c r="F140" s="635"/>
      <c r="G140" s="635"/>
      <c r="H140" s="635"/>
      <c r="I140" s="493"/>
      <c r="J140" s="611"/>
      <c r="K140" s="611"/>
      <c r="L140" s="611"/>
      <c r="M140" s="493"/>
      <c r="N140" s="64"/>
    </row>
    <row r="141" spans="2:14" x14ac:dyDescent="0.2">
      <c r="B141" s="25"/>
      <c r="C141" s="559">
        <v>35</v>
      </c>
      <c r="D141" s="560"/>
      <c r="E141" s="493"/>
      <c r="F141" s="635"/>
      <c r="G141" s="635"/>
      <c r="H141" s="635"/>
      <c r="I141" s="493"/>
      <c r="J141" s="612"/>
      <c r="K141" s="612"/>
      <c r="L141" s="612"/>
      <c r="M141" s="493"/>
      <c r="N141" s="64"/>
    </row>
    <row r="142" spans="2:14" x14ac:dyDescent="0.2">
      <c r="B142" s="25"/>
      <c r="C142" s="547">
        <v>36</v>
      </c>
      <c r="D142" s="560"/>
      <c r="E142" s="493"/>
      <c r="F142" s="635"/>
      <c r="G142" s="635"/>
      <c r="H142" s="635"/>
      <c r="I142" s="493"/>
      <c r="J142" s="612"/>
      <c r="K142" s="612"/>
      <c r="L142" s="612"/>
      <c r="M142" s="493"/>
      <c r="N142" s="64"/>
    </row>
    <row r="143" spans="2:14" x14ac:dyDescent="0.2">
      <c r="B143" s="25"/>
      <c r="C143" s="559">
        <v>37</v>
      </c>
      <c r="D143" s="560"/>
      <c r="E143" s="493"/>
      <c r="F143" s="635"/>
      <c r="G143" s="635"/>
      <c r="H143" s="635"/>
      <c r="I143" s="493"/>
      <c r="J143" s="612"/>
      <c r="K143" s="612"/>
      <c r="L143" s="612"/>
      <c r="M143" s="493"/>
      <c r="N143" s="64"/>
    </row>
    <row r="144" spans="2:14" x14ac:dyDescent="0.2">
      <c r="B144" s="25"/>
      <c r="C144" s="547">
        <v>38</v>
      </c>
      <c r="D144" s="222"/>
      <c r="E144" s="493"/>
      <c r="F144" s="635"/>
      <c r="G144" s="635"/>
      <c r="H144" s="635"/>
      <c r="I144" s="493"/>
      <c r="J144" s="612"/>
      <c r="K144" s="612"/>
      <c r="L144" s="612"/>
      <c r="M144" s="493"/>
      <c r="N144" s="64"/>
    </row>
    <row r="145" spans="2:16" x14ac:dyDescent="0.2">
      <c r="B145" s="25"/>
      <c r="C145" s="559">
        <v>39</v>
      </c>
      <c r="D145" s="222"/>
      <c r="E145" s="493"/>
      <c r="F145" s="635"/>
      <c r="G145" s="635"/>
      <c r="H145" s="635"/>
      <c r="I145" s="493"/>
      <c r="J145" s="612"/>
      <c r="K145" s="612"/>
      <c r="L145" s="612"/>
      <c r="M145" s="493"/>
      <c r="N145" s="64"/>
    </row>
    <row r="146" spans="2:16" x14ac:dyDescent="0.2">
      <c r="B146" s="25"/>
      <c r="C146" s="547">
        <v>40</v>
      </c>
      <c r="D146" s="222"/>
      <c r="E146" s="493"/>
      <c r="F146" s="635"/>
      <c r="G146" s="635"/>
      <c r="H146" s="635"/>
      <c r="I146" s="493"/>
      <c r="J146" s="611"/>
      <c r="K146" s="611"/>
      <c r="L146" s="611"/>
      <c r="M146" s="493"/>
      <c r="N146" s="64"/>
    </row>
    <row r="147" spans="2:16" x14ac:dyDescent="0.2">
      <c r="B147" s="25"/>
      <c r="C147" s="559">
        <v>41</v>
      </c>
      <c r="D147" s="222"/>
      <c r="E147" s="493"/>
      <c r="F147" s="635"/>
      <c r="G147" s="635"/>
      <c r="H147" s="635"/>
      <c r="I147" s="493"/>
      <c r="J147" s="611"/>
      <c r="K147" s="611"/>
      <c r="L147" s="611"/>
      <c r="M147" s="493"/>
      <c r="N147" s="64"/>
    </row>
    <row r="148" spans="2:16" x14ac:dyDescent="0.2">
      <c r="B148" s="25"/>
      <c r="C148" s="547">
        <v>42</v>
      </c>
      <c r="D148" s="222"/>
      <c r="E148" s="493"/>
      <c r="F148" s="635"/>
      <c r="G148" s="635"/>
      <c r="H148" s="635"/>
      <c r="I148" s="493"/>
      <c r="J148" s="611"/>
      <c r="K148" s="611"/>
      <c r="L148" s="611"/>
      <c r="M148" s="493"/>
      <c r="N148" s="64"/>
    </row>
    <row r="149" spans="2:16" x14ac:dyDescent="0.2">
      <c r="B149" s="25"/>
      <c r="C149" s="559">
        <v>43</v>
      </c>
      <c r="D149" s="222"/>
      <c r="E149" s="493"/>
      <c r="F149" s="635"/>
      <c r="G149" s="635"/>
      <c r="H149" s="635"/>
      <c r="I149" s="493"/>
      <c r="J149" s="611"/>
      <c r="K149" s="611"/>
      <c r="L149" s="611"/>
      <c r="M149" s="493"/>
      <c r="N149" s="64"/>
    </row>
    <row r="150" spans="2:16" x14ac:dyDescent="0.2">
      <c r="B150" s="25"/>
      <c r="C150" s="547">
        <v>44</v>
      </c>
      <c r="D150" s="222"/>
      <c r="E150" s="493"/>
      <c r="F150" s="611"/>
      <c r="G150" s="611"/>
      <c r="H150" s="611"/>
      <c r="I150" s="493"/>
      <c r="J150" s="611"/>
      <c r="K150" s="611"/>
      <c r="L150" s="611"/>
      <c r="M150" s="493"/>
      <c r="N150" s="64"/>
    </row>
    <row r="151" spans="2:16" x14ac:dyDescent="0.2">
      <c r="B151" s="25"/>
      <c r="C151" s="559">
        <v>45</v>
      </c>
      <c r="D151" s="222"/>
      <c r="E151" s="493"/>
      <c r="F151" s="611"/>
      <c r="G151" s="611"/>
      <c r="H151" s="611"/>
      <c r="I151" s="493"/>
      <c r="J151" s="611"/>
      <c r="K151" s="611"/>
      <c r="L151" s="611"/>
      <c r="M151" s="493"/>
      <c r="N151" s="64"/>
    </row>
    <row r="152" spans="2:16" x14ac:dyDescent="0.2">
      <c r="B152" s="25"/>
      <c r="C152" s="547">
        <v>46</v>
      </c>
      <c r="D152" s="222"/>
      <c r="E152" s="493"/>
      <c r="F152" s="611"/>
      <c r="G152" s="611"/>
      <c r="H152" s="611"/>
      <c r="I152" s="493"/>
      <c r="J152" s="611"/>
      <c r="K152" s="611"/>
      <c r="L152" s="611"/>
      <c r="M152" s="493"/>
      <c r="N152" s="64"/>
      <c r="P152" s="2"/>
    </row>
    <row r="153" spans="2:16" x14ac:dyDescent="0.2">
      <c r="B153" s="25"/>
      <c r="C153" s="559">
        <v>47</v>
      </c>
      <c r="D153" s="222"/>
      <c r="E153" s="493"/>
      <c r="F153" s="611"/>
      <c r="G153" s="611"/>
      <c r="H153" s="611"/>
      <c r="I153" s="493"/>
      <c r="J153" s="611"/>
      <c r="K153" s="611"/>
      <c r="L153" s="611"/>
      <c r="M153" s="493"/>
      <c r="N153" s="64"/>
      <c r="P153" s="2"/>
    </row>
    <row r="154" spans="2:16" x14ac:dyDescent="0.2">
      <c r="B154" s="25"/>
      <c r="C154" s="547">
        <v>48</v>
      </c>
      <c r="D154" s="222"/>
      <c r="E154" s="493"/>
      <c r="F154" s="611"/>
      <c r="G154" s="611"/>
      <c r="H154" s="611"/>
      <c r="I154" s="493"/>
      <c r="J154" s="611"/>
      <c r="K154" s="611"/>
      <c r="L154" s="611"/>
      <c r="M154" s="493"/>
      <c r="N154" s="64"/>
      <c r="P154" s="2"/>
    </row>
    <row r="155" spans="2:16" x14ac:dyDescent="0.2">
      <c r="B155" s="25"/>
      <c r="C155" s="559">
        <v>49</v>
      </c>
      <c r="D155" s="222"/>
      <c r="E155" s="493"/>
      <c r="F155" s="611"/>
      <c r="G155" s="611"/>
      <c r="H155" s="611"/>
      <c r="I155" s="493"/>
      <c r="J155" s="611"/>
      <c r="K155" s="611"/>
      <c r="L155" s="611"/>
      <c r="M155" s="493"/>
      <c r="N155" s="64"/>
      <c r="P155" s="2"/>
    </row>
    <row r="156" spans="2:16" x14ac:dyDescent="0.2">
      <c r="B156" s="25"/>
      <c r="C156" s="547">
        <v>50</v>
      </c>
      <c r="D156" s="222"/>
      <c r="E156" s="493"/>
      <c r="F156" s="611"/>
      <c r="G156" s="611"/>
      <c r="H156" s="611"/>
      <c r="I156" s="493"/>
      <c r="J156" s="611"/>
      <c r="K156" s="611"/>
      <c r="L156" s="611"/>
      <c r="M156" s="493"/>
      <c r="N156" s="64"/>
      <c r="P156" s="2"/>
    </row>
    <row r="157" spans="2:16" x14ac:dyDescent="0.2">
      <c r="B157" s="25"/>
      <c r="C157" s="559">
        <v>51</v>
      </c>
      <c r="D157" s="222"/>
      <c r="E157" s="493"/>
      <c r="F157" s="611"/>
      <c r="G157" s="611"/>
      <c r="H157" s="611"/>
      <c r="I157" s="492"/>
      <c r="J157" s="611"/>
      <c r="K157" s="611"/>
      <c r="L157" s="611"/>
      <c r="M157" s="493"/>
      <c r="N157" s="64"/>
      <c r="P157" s="2"/>
    </row>
    <row r="158" spans="2:16" x14ac:dyDescent="0.2">
      <c r="B158" s="25"/>
      <c r="C158" s="547">
        <v>52</v>
      </c>
      <c r="D158" s="222"/>
      <c r="E158" s="493"/>
      <c r="F158" s="611"/>
      <c r="G158" s="611"/>
      <c r="H158" s="611"/>
      <c r="I158" s="492"/>
      <c r="J158" s="611"/>
      <c r="K158" s="611"/>
      <c r="L158" s="611"/>
      <c r="M158" s="493"/>
      <c r="N158" s="64"/>
      <c r="P158" s="2"/>
    </row>
    <row r="159" spans="2:16" x14ac:dyDescent="0.2">
      <c r="B159" s="25"/>
      <c r="C159" s="559">
        <v>53</v>
      </c>
      <c r="D159" s="222"/>
      <c r="E159" s="493"/>
      <c r="F159" s="611"/>
      <c r="G159" s="611"/>
      <c r="H159" s="611"/>
      <c r="I159" s="492"/>
      <c r="J159" s="611"/>
      <c r="K159" s="611"/>
      <c r="L159" s="611"/>
      <c r="M159" s="493"/>
      <c r="N159" s="64"/>
      <c r="P159" s="2"/>
    </row>
    <row r="160" spans="2:16" x14ac:dyDescent="0.2">
      <c r="B160" s="25"/>
      <c r="C160" s="547">
        <v>54</v>
      </c>
      <c r="D160" s="222"/>
      <c r="E160" s="493"/>
      <c r="F160" s="611"/>
      <c r="G160" s="611"/>
      <c r="H160" s="611"/>
      <c r="I160" s="493"/>
      <c r="J160" s="611"/>
      <c r="K160" s="611"/>
      <c r="L160" s="611"/>
      <c r="M160" s="493"/>
      <c r="N160" s="64"/>
      <c r="P160" s="2"/>
    </row>
    <row r="161" spans="2:16" x14ac:dyDescent="0.2">
      <c r="B161" s="25"/>
      <c r="C161" s="559">
        <v>55</v>
      </c>
      <c r="D161" s="222"/>
      <c r="E161" s="493"/>
      <c r="F161" s="611"/>
      <c r="G161" s="611"/>
      <c r="H161" s="611"/>
      <c r="I161" s="493"/>
      <c r="J161" s="611"/>
      <c r="K161" s="611"/>
      <c r="L161" s="611"/>
      <c r="M161" s="493"/>
      <c r="N161" s="64"/>
      <c r="P161" s="2"/>
    </row>
    <row r="162" spans="2:16" x14ac:dyDescent="0.2">
      <c r="B162" s="25"/>
      <c r="C162" s="547">
        <v>56</v>
      </c>
      <c r="D162" s="222"/>
      <c r="E162" s="493"/>
      <c r="F162" s="611"/>
      <c r="G162" s="611"/>
      <c r="H162" s="611"/>
      <c r="I162" s="493"/>
      <c r="J162" s="611"/>
      <c r="K162" s="611"/>
      <c r="L162" s="611"/>
      <c r="M162" s="493"/>
      <c r="N162" s="64"/>
      <c r="P162" s="2"/>
    </row>
    <row r="163" spans="2:16" x14ac:dyDescent="0.2">
      <c r="B163" s="25"/>
      <c r="C163" s="559">
        <v>57</v>
      </c>
      <c r="D163" s="222"/>
      <c r="E163" s="493"/>
      <c r="F163" s="611"/>
      <c r="G163" s="611"/>
      <c r="H163" s="611"/>
      <c r="I163" s="493"/>
      <c r="J163" s="611"/>
      <c r="K163" s="611"/>
      <c r="L163" s="611"/>
      <c r="M163" s="493"/>
      <c r="N163" s="64"/>
      <c r="P163" s="2"/>
    </row>
    <row r="164" spans="2:16" x14ac:dyDescent="0.2">
      <c r="B164" s="25"/>
      <c r="C164" s="547">
        <v>58</v>
      </c>
      <c r="D164" s="222"/>
      <c r="E164" s="493"/>
      <c r="F164" s="611"/>
      <c r="G164" s="611"/>
      <c r="H164" s="611"/>
      <c r="I164" s="493"/>
      <c r="J164" s="611"/>
      <c r="K164" s="611"/>
      <c r="L164" s="611"/>
      <c r="M164" s="493"/>
      <c r="N164" s="64"/>
      <c r="P164" s="2"/>
    </row>
    <row r="165" spans="2:16" x14ac:dyDescent="0.2">
      <c r="B165" s="25"/>
      <c r="C165" s="559">
        <v>59</v>
      </c>
      <c r="D165" s="222"/>
      <c r="E165" s="493"/>
      <c r="F165" s="611"/>
      <c r="G165" s="611"/>
      <c r="H165" s="611"/>
      <c r="I165" s="493"/>
      <c r="J165" s="611"/>
      <c r="K165" s="611"/>
      <c r="L165" s="611"/>
      <c r="M165" s="493"/>
      <c r="N165" s="64"/>
      <c r="P165" s="2"/>
    </row>
    <row r="166" spans="2:16" x14ac:dyDescent="0.2">
      <c r="B166" s="25"/>
      <c r="C166" s="547">
        <v>60</v>
      </c>
      <c r="D166" s="222"/>
      <c r="E166" s="493"/>
      <c r="F166" s="611"/>
      <c r="G166" s="611"/>
      <c r="H166" s="611"/>
      <c r="I166" s="493"/>
      <c r="J166" s="611"/>
      <c r="K166" s="611"/>
      <c r="L166" s="611"/>
      <c r="M166" s="493"/>
      <c r="N166" s="64"/>
      <c r="P166" s="2"/>
    </row>
    <row r="167" spans="2:16" x14ac:dyDescent="0.2">
      <c r="B167" s="25"/>
      <c r="C167" s="559">
        <v>61</v>
      </c>
      <c r="D167" s="222"/>
      <c r="E167" s="493"/>
      <c r="F167" s="611"/>
      <c r="G167" s="611"/>
      <c r="H167" s="611"/>
      <c r="I167" s="493"/>
      <c r="J167" s="611"/>
      <c r="K167" s="611"/>
      <c r="L167" s="611"/>
      <c r="M167" s="493"/>
      <c r="N167" s="64"/>
      <c r="P167" s="2"/>
    </row>
    <row r="168" spans="2:16" x14ac:dyDescent="0.2">
      <c r="B168" s="25"/>
      <c r="C168" s="547">
        <v>62</v>
      </c>
      <c r="D168" s="222"/>
      <c r="E168" s="493"/>
      <c r="F168" s="611"/>
      <c r="G168" s="611"/>
      <c r="H168" s="611"/>
      <c r="I168" s="493"/>
      <c r="J168" s="611"/>
      <c r="K168" s="611"/>
      <c r="L168" s="611"/>
      <c r="M168" s="493"/>
      <c r="N168" s="64"/>
      <c r="P168" s="2"/>
    </row>
    <row r="169" spans="2:16" x14ac:dyDescent="0.2">
      <c r="B169" s="25"/>
      <c r="C169" s="559">
        <v>63</v>
      </c>
      <c r="D169" s="222"/>
      <c r="E169" s="493"/>
      <c r="F169" s="611"/>
      <c r="G169" s="611"/>
      <c r="H169" s="611"/>
      <c r="I169" s="493"/>
      <c r="J169" s="611"/>
      <c r="K169" s="611"/>
      <c r="L169" s="611"/>
      <c r="M169" s="493"/>
      <c r="N169" s="64"/>
      <c r="P169" s="2"/>
    </row>
    <row r="170" spans="2:16" x14ac:dyDescent="0.2">
      <c r="B170" s="25"/>
      <c r="C170" s="547">
        <v>64</v>
      </c>
      <c r="D170" s="222"/>
      <c r="E170" s="493"/>
      <c r="F170" s="611"/>
      <c r="G170" s="611"/>
      <c r="H170" s="611"/>
      <c r="I170" s="493"/>
      <c r="J170" s="611"/>
      <c r="K170" s="611"/>
      <c r="L170" s="611"/>
      <c r="M170" s="493"/>
      <c r="N170" s="64"/>
      <c r="P170" s="2"/>
    </row>
    <row r="171" spans="2:16" x14ac:dyDescent="0.2">
      <c r="B171" s="25"/>
      <c r="C171" s="559">
        <v>65</v>
      </c>
      <c r="D171" s="222"/>
      <c r="E171" s="493"/>
      <c r="F171" s="611"/>
      <c r="G171" s="611"/>
      <c r="H171" s="611"/>
      <c r="I171" s="493"/>
      <c r="J171" s="611"/>
      <c r="K171" s="611"/>
      <c r="L171" s="611"/>
      <c r="M171" s="493"/>
      <c r="N171" s="64"/>
      <c r="P171" s="2"/>
    </row>
    <row r="172" spans="2:16" x14ac:dyDescent="0.2">
      <c r="B172" s="25"/>
      <c r="C172" s="547">
        <v>66</v>
      </c>
      <c r="D172" s="222"/>
      <c r="E172" s="493"/>
      <c r="F172" s="611"/>
      <c r="G172" s="611"/>
      <c r="H172" s="611"/>
      <c r="I172" s="492"/>
      <c r="J172" s="611"/>
      <c r="K172" s="611"/>
      <c r="L172" s="611"/>
      <c r="M172" s="493"/>
      <c r="N172" s="64"/>
      <c r="P172" s="2"/>
    </row>
    <row r="173" spans="2:16" x14ac:dyDescent="0.2">
      <c r="B173" s="25"/>
      <c r="C173" s="559">
        <v>67</v>
      </c>
      <c r="D173" s="222"/>
      <c r="E173" s="493"/>
      <c r="F173" s="611"/>
      <c r="G173" s="611"/>
      <c r="H173" s="611"/>
      <c r="I173" s="492"/>
      <c r="J173" s="611"/>
      <c r="K173" s="611"/>
      <c r="L173" s="611"/>
      <c r="M173" s="493"/>
      <c r="N173" s="64"/>
      <c r="P173" s="2"/>
    </row>
    <row r="174" spans="2:16" x14ac:dyDescent="0.2">
      <c r="B174" s="25"/>
      <c r="C174" s="547">
        <v>68</v>
      </c>
      <c r="D174" s="222"/>
      <c r="E174" s="493"/>
      <c r="F174" s="611"/>
      <c r="G174" s="611"/>
      <c r="H174" s="611"/>
      <c r="I174" s="492"/>
      <c r="J174" s="611"/>
      <c r="K174" s="611"/>
      <c r="L174" s="611"/>
      <c r="M174" s="493"/>
      <c r="N174" s="64"/>
      <c r="P174" s="2"/>
    </row>
    <row r="175" spans="2:16" x14ac:dyDescent="0.2">
      <c r="B175" s="25"/>
      <c r="C175" s="559">
        <v>69</v>
      </c>
      <c r="D175" s="222"/>
      <c r="E175" s="493"/>
      <c r="F175" s="611"/>
      <c r="G175" s="611"/>
      <c r="H175" s="611"/>
      <c r="I175" s="493"/>
      <c r="J175" s="611"/>
      <c r="K175" s="611"/>
      <c r="L175" s="611"/>
      <c r="M175" s="493"/>
      <c r="N175" s="64"/>
      <c r="P175" s="2"/>
    </row>
    <row r="176" spans="2:16" x14ac:dyDescent="0.2">
      <c r="B176" s="25"/>
      <c r="C176" s="547">
        <v>70</v>
      </c>
      <c r="D176" s="222"/>
      <c r="E176" s="493"/>
      <c r="F176" s="611"/>
      <c r="G176" s="611"/>
      <c r="H176" s="611"/>
      <c r="I176" s="493"/>
      <c r="J176" s="611"/>
      <c r="K176" s="611"/>
      <c r="L176" s="611"/>
      <c r="M176" s="493"/>
      <c r="N176" s="64"/>
      <c r="P176" s="2"/>
    </row>
    <row r="177" spans="2:16" x14ac:dyDescent="0.2">
      <c r="B177" s="25"/>
      <c r="C177" s="559">
        <v>71</v>
      </c>
      <c r="D177" s="222"/>
      <c r="E177" s="493"/>
      <c r="F177" s="611"/>
      <c r="G177" s="611"/>
      <c r="H177" s="611"/>
      <c r="I177" s="493"/>
      <c r="J177" s="611"/>
      <c r="K177" s="611"/>
      <c r="L177" s="611"/>
      <c r="M177" s="493"/>
      <c r="N177" s="64"/>
      <c r="P177" s="2"/>
    </row>
    <row r="178" spans="2:16" x14ac:dyDescent="0.2">
      <c r="B178" s="25"/>
      <c r="C178" s="547">
        <v>72</v>
      </c>
      <c r="D178" s="222"/>
      <c r="E178" s="493"/>
      <c r="F178" s="611"/>
      <c r="G178" s="611"/>
      <c r="H178" s="611"/>
      <c r="I178" s="493"/>
      <c r="J178" s="611"/>
      <c r="K178" s="611"/>
      <c r="L178" s="611"/>
      <c r="M178" s="493"/>
      <c r="N178" s="64"/>
      <c r="P178" s="2"/>
    </row>
    <row r="179" spans="2:16" x14ac:dyDescent="0.2">
      <c r="B179" s="25"/>
      <c r="C179" s="559">
        <v>73</v>
      </c>
      <c r="D179" s="222"/>
      <c r="E179" s="493"/>
      <c r="F179" s="611"/>
      <c r="G179" s="611"/>
      <c r="H179" s="611"/>
      <c r="I179" s="493"/>
      <c r="J179" s="611"/>
      <c r="K179" s="611"/>
      <c r="L179" s="611"/>
      <c r="M179" s="493"/>
      <c r="N179" s="64"/>
      <c r="P179" s="2"/>
    </row>
    <row r="180" spans="2:16" x14ac:dyDescent="0.2">
      <c r="B180" s="25"/>
      <c r="C180" s="547">
        <v>74</v>
      </c>
      <c r="D180" s="222"/>
      <c r="E180" s="493"/>
      <c r="F180" s="611"/>
      <c r="G180" s="611"/>
      <c r="H180" s="611"/>
      <c r="I180" s="493"/>
      <c r="J180" s="611"/>
      <c r="K180" s="611"/>
      <c r="L180" s="611"/>
      <c r="M180" s="493"/>
      <c r="N180" s="64"/>
      <c r="P180" s="2"/>
    </row>
    <row r="181" spans="2:16" x14ac:dyDescent="0.2">
      <c r="B181" s="25"/>
      <c r="C181" s="559">
        <v>75</v>
      </c>
      <c r="D181" s="222"/>
      <c r="E181" s="493"/>
      <c r="F181" s="611"/>
      <c r="G181" s="611"/>
      <c r="H181" s="611"/>
      <c r="I181" s="493"/>
      <c r="J181" s="611"/>
      <c r="K181" s="611"/>
      <c r="L181" s="611"/>
      <c r="M181" s="493"/>
      <c r="N181" s="64"/>
      <c r="P181" s="2"/>
    </row>
    <row r="182" spans="2:16" x14ac:dyDescent="0.2">
      <c r="B182" s="25"/>
      <c r="C182" s="552" t="s">
        <v>16</v>
      </c>
      <c r="D182" s="561"/>
      <c r="E182" s="562">
        <f>SUM(E107:E181)</f>
        <v>0</v>
      </c>
      <c r="F182" s="619">
        <f>SUM(F107:H181)</f>
        <v>0</v>
      </c>
      <c r="G182" s="619"/>
      <c r="H182" s="619"/>
      <c r="I182" s="562">
        <f>SUM(I107:I181)</f>
        <v>0</v>
      </c>
      <c r="J182" s="619">
        <f>SUM(J107:L181)</f>
        <v>0</v>
      </c>
      <c r="K182" s="619"/>
      <c r="L182" s="619"/>
      <c r="M182" s="562">
        <f>SUM(M107:M181)</f>
        <v>0</v>
      </c>
      <c r="N182" s="64"/>
    </row>
    <row r="183" spans="2:16" ht="13.5" thickBot="1" x14ac:dyDescent="0.25">
      <c r="B183" s="25"/>
      <c r="C183" s="1"/>
      <c r="D183" s="1"/>
      <c r="E183" s="1"/>
      <c r="F183" s="633"/>
      <c r="G183" s="633"/>
      <c r="H183" s="633"/>
      <c r="I183" s="1"/>
      <c r="J183" s="641"/>
      <c r="K183" s="641"/>
      <c r="L183" s="641"/>
      <c r="M183" s="1"/>
      <c r="N183" s="82"/>
      <c r="O183" s="2"/>
      <c r="P183" s="2"/>
    </row>
    <row r="184" spans="2:16" ht="13.5" thickBot="1" x14ac:dyDescent="0.25">
      <c r="B184" s="25"/>
      <c r="C184" s="627" t="s">
        <v>41</v>
      </c>
      <c r="D184" s="628"/>
      <c r="E184" s="190">
        <f>SUM(E182:M182)</f>
        <v>0</v>
      </c>
      <c r="F184" s="633"/>
      <c r="G184" s="633"/>
      <c r="H184" s="633"/>
      <c r="J184" s="629" t="s">
        <v>81</v>
      </c>
      <c r="K184" s="642"/>
      <c r="L184" s="630"/>
      <c r="M184" s="563">
        <f>SUMIF(N76:N98,"&lt;0")</f>
        <v>0</v>
      </c>
      <c r="N184" s="64"/>
    </row>
    <row r="185" spans="2:16" ht="13.5" thickBot="1" x14ac:dyDescent="0.25">
      <c r="B185" s="22"/>
      <c r="C185" s="23"/>
      <c r="D185" s="23"/>
      <c r="E185" s="23"/>
      <c r="F185" s="636"/>
      <c r="G185" s="636"/>
      <c r="H185" s="636"/>
      <c r="I185" s="23"/>
      <c r="J185" s="643"/>
      <c r="K185" s="643"/>
      <c r="L185" s="643"/>
      <c r="M185" s="23"/>
      <c r="N185" s="67"/>
    </row>
    <row r="186" spans="2:16" x14ac:dyDescent="0.2">
      <c r="E186" s="17"/>
      <c r="F186" s="17"/>
      <c r="G186" s="17"/>
      <c r="H186" s="17"/>
      <c r="J186" s="639"/>
      <c r="K186" s="639"/>
      <c r="L186" s="639"/>
      <c r="N186" s="640"/>
      <c r="O186" s="640"/>
      <c r="P186" s="640"/>
    </row>
    <row r="187" spans="2:16" x14ac:dyDescent="0.2">
      <c r="E187" s="17"/>
      <c r="F187" s="17"/>
      <c r="G187" s="17"/>
      <c r="H187" s="17"/>
      <c r="J187" s="640"/>
      <c r="K187" s="640"/>
      <c r="L187" s="640"/>
      <c r="N187" s="640"/>
      <c r="O187" s="640"/>
      <c r="P187" s="640"/>
    </row>
    <row r="188" spans="2:16" x14ac:dyDescent="0.2">
      <c r="E188" s="17"/>
      <c r="F188" s="17"/>
      <c r="G188" s="17"/>
      <c r="H188" s="17"/>
      <c r="J188" s="640"/>
      <c r="K188" s="640"/>
      <c r="L188" s="640"/>
      <c r="N188" s="640"/>
      <c r="O188" s="640"/>
      <c r="P188" s="640"/>
    </row>
    <row r="189" spans="2:16" x14ac:dyDescent="0.2">
      <c r="E189" s="17"/>
      <c r="F189" s="17"/>
      <c r="G189" s="17"/>
      <c r="H189" s="17"/>
      <c r="J189" s="640"/>
      <c r="K189" s="640"/>
      <c r="L189" s="640"/>
      <c r="N189" s="640"/>
      <c r="O189" s="640"/>
      <c r="P189" s="640"/>
    </row>
    <row r="190" spans="2:16" x14ac:dyDescent="0.2">
      <c r="E190" s="17"/>
      <c r="F190" s="17"/>
      <c r="G190" s="17"/>
      <c r="H190" s="17"/>
      <c r="J190" s="640"/>
      <c r="K190" s="640"/>
      <c r="L190" s="640"/>
      <c r="N190" s="640"/>
      <c r="O190" s="640"/>
      <c r="P190" s="640"/>
    </row>
    <row r="191" spans="2:16" x14ac:dyDescent="0.2">
      <c r="E191" s="17"/>
      <c r="F191" s="17"/>
      <c r="G191" s="17"/>
      <c r="H191" s="17"/>
      <c r="J191" s="640"/>
      <c r="K191" s="640"/>
      <c r="L191" s="640"/>
      <c r="N191" s="640"/>
      <c r="O191" s="640"/>
      <c r="P191" s="640"/>
    </row>
    <row r="192" spans="2:16" x14ac:dyDescent="0.2">
      <c r="E192" s="17"/>
      <c r="F192" s="17"/>
      <c r="G192" s="17"/>
      <c r="H192" s="17"/>
      <c r="J192" s="640"/>
      <c r="K192" s="640"/>
      <c r="L192" s="640"/>
      <c r="N192" s="640"/>
      <c r="O192" s="640"/>
      <c r="P192" s="640"/>
    </row>
    <row r="193" spans="5:16" x14ac:dyDescent="0.2">
      <c r="E193" s="17"/>
      <c r="F193" s="17"/>
      <c r="G193" s="17"/>
      <c r="H193" s="17"/>
      <c r="J193" s="640"/>
      <c r="K193" s="640"/>
      <c r="L193" s="640"/>
      <c r="N193" s="640"/>
      <c r="O193" s="640"/>
      <c r="P193" s="640"/>
    </row>
    <row r="194" spans="5:16" x14ac:dyDescent="0.2">
      <c r="E194" s="17"/>
      <c r="F194" s="17"/>
      <c r="G194" s="17"/>
      <c r="H194" s="17"/>
      <c r="J194" s="640"/>
      <c r="K194" s="640"/>
      <c r="L194" s="640"/>
      <c r="N194" s="640"/>
      <c r="O194" s="640"/>
      <c r="P194" s="640"/>
    </row>
    <row r="195" spans="5:16" x14ac:dyDescent="0.2">
      <c r="E195" s="17"/>
      <c r="F195" s="17"/>
      <c r="G195" s="17"/>
      <c r="H195" s="17"/>
      <c r="J195" s="640"/>
      <c r="K195" s="640"/>
      <c r="L195" s="640"/>
      <c r="N195" s="640"/>
      <c r="O195" s="640"/>
      <c r="P195" s="640"/>
    </row>
    <row r="196" spans="5:16" x14ac:dyDescent="0.2">
      <c r="E196" s="17"/>
      <c r="F196" s="17"/>
      <c r="G196" s="17"/>
      <c r="H196" s="17"/>
      <c r="J196" s="640"/>
      <c r="K196" s="640"/>
      <c r="L196" s="640"/>
      <c r="N196" s="640"/>
      <c r="O196" s="640"/>
      <c r="P196" s="640"/>
    </row>
    <row r="197" spans="5:16" x14ac:dyDescent="0.2">
      <c r="E197" s="17"/>
      <c r="F197" s="17"/>
      <c r="G197" s="17"/>
      <c r="H197" s="17"/>
      <c r="J197" s="640"/>
      <c r="K197" s="640"/>
      <c r="L197" s="640"/>
      <c r="N197" s="640"/>
      <c r="O197" s="640"/>
      <c r="P197" s="640"/>
    </row>
    <row r="198" spans="5:16" x14ac:dyDescent="0.2">
      <c r="E198" s="17"/>
      <c r="F198" s="17"/>
      <c r="G198" s="17"/>
      <c r="H198" s="17"/>
      <c r="J198" s="640"/>
      <c r="K198" s="640"/>
      <c r="L198" s="640"/>
      <c r="N198" s="640"/>
      <c r="O198" s="640"/>
      <c r="P198" s="640"/>
    </row>
    <row r="199" spans="5:16" x14ac:dyDescent="0.2">
      <c r="E199" s="17"/>
      <c r="F199" s="17"/>
      <c r="G199" s="17"/>
      <c r="H199" s="17"/>
      <c r="J199" s="640"/>
      <c r="K199" s="640"/>
      <c r="L199" s="640"/>
      <c r="N199" s="640"/>
      <c r="O199" s="640"/>
      <c r="P199" s="640"/>
    </row>
    <row r="200" spans="5:16" x14ac:dyDescent="0.2">
      <c r="E200" s="17"/>
      <c r="F200" s="17"/>
      <c r="G200" s="17"/>
      <c r="H200" s="17"/>
      <c r="J200" s="640"/>
      <c r="K200" s="640"/>
      <c r="L200" s="640"/>
      <c r="N200" s="640"/>
      <c r="O200" s="640"/>
      <c r="P200" s="640"/>
    </row>
    <row r="201" spans="5:16" x14ac:dyDescent="0.2">
      <c r="E201" s="17"/>
      <c r="F201" s="17"/>
      <c r="G201" s="17"/>
      <c r="H201" s="17"/>
      <c r="J201" s="640"/>
      <c r="K201" s="640"/>
      <c r="L201" s="640"/>
      <c r="N201" s="640"/>
      <c r="O201" s="640"/>
      <c r="P201" s="640"/>
    </row>
    <row r="202" spans="5:16" x14ac:dyDescent="0.2">
      <c r="E202" s="17"/>
      <c r="F202" s="17"/>
      <c r="G202" s="17"/>
      <c r="H202" s="17"/>
      <c r="J202" s="640"/>
      <c r="K202" s="640"/>
      <c r="L202" s="640"/>
      <c r="N202" s="640"/>
      <c r="O202" s="640"/>
      <c r="P202" s="640"/>
    </row>
    <row r="203" spans="5:16" x14ac:dyDescent="0.2">
      <c r="E203" s="17"/>
      <c r="F203" s="17"/>
      <c r="G203" s="17"/>
      <c r="H203" s="17"/>
      <c r="J203" s="640"/>
      <c r="K203" s="640"/>
      <c r="L203" s="640"/>
      <c r="N203" s="640"/>
      <c r="O203" s="640"/>
      <c r="P203" s="640"/>
    </row>
    <row r="204" spans="5:16" x14ac:dyDescent="0.2">
      <c r="E204" s="17"/>
      <c r="F204" s="17"/>
      <c r="G204" s="17"/>
      <c r="H204" s="17"/>
      <c r="J204" s="640"/>
      <c r="K204" s="640"/>
      <c r="L204" s="640"/>
      <c r="N204" s="640"/>
      <c r="O204" s="640"/>
      <c r="P204" s="640"/>
    </row>
    <row r="205" spans="5:16" x14ac:dyDescent="0.2">
      <c r="E205" s="17"/>
      <c r="F205" s="17"/>
      <c r="G205" s="17"/>
      <c r="H205" s="17"/>
      <c r="J205" s="640"/>
      <c r="K205" s="640"/>
      <c r="L205" s="640"/>
      <c r="N205" s="640"/>
      <c r="O205" s="640"/>
      <c r="P205" s="640"/>
    </row>
    <row r="206" spans="5:16" x14ac:dyDescent="0.2">
      <c r="E206" s="17"/>
      <c r="F206" s="17"/>
      <c r="G206" s="17"/>
      <c r="H206" s="17"/>
      <c r="J206" s="640"/>
      <c r="K206" s="640"/>
      <c r="L206" s="640"/>
      <c r="N206" s="640"/>
      <c r="O206" s="640"/>
      <c r="P206" s="640"/>
    </row>
    <row r="207" spans="5:16" x14ac:dyDescent="0.2">
      <c r="E207" s="17"/>
      <c r="F207" s="17"/>
      <c r="G207" s="17"/>
      <c r="H207" s="17"/>
      <c r="J207" s="640"/>
      <c r="K207" s="640"/>
      <c r="L207" s="640"/>
      <c r="N207" s="640"/>
      <c r="O207" s="640"/>
      <c r="P207" s="640"/>
    </row>
    <row r="208" spans="5:16" x14ac:dyDescent="0.2">
      <c r="E208" s="17"/>
      <c r="F208" s="17"/>
      <c r="G208" s="17"/>
      <c r="H208" s="17"/>
      <c r="J208" s="640"/>
      <c r="K208" s="640"/>
      <c r="L208" s="640"/>
      <c r="N208" s="640"/>
      <c r="O208" s="640"/>
      <c r="P208" s="640"/>
    </row>
    <row r="209" spans="5:16" x14ac:dyDescent="0.2">
      <c r="E209" s="17"/>
      <c r="F209" s="17"/>
      <c r="G209" s="17"/>
      <c r="H209" s="17"/>
      <c r="J209" s="640"/>
      <c r="K209" s="640"/>
      <c r="L209" s="640"/>
      <c r="N209" s="640"/>
      <c r="O209" s="640"/>
      <c r="P209" s="640"/>
    </row>
    <row r="210" spans="5:16" x14ac:dyDescent="0.2">
      <c r="E210" s="17"/>
      <c r="F210" s="17"/>
      <c r="G210" s="17"/>
      <c r="H210" s="17"/>
      <c r="J210" s="640"/>
      <c r="K210" s="640"/>
      <c r="L210" s="640"/>
      <c r="N210" s="640"/>
      <c r="O210" s="640"/>
      <c r="P210" s="640"/>
    </row>
    <row r="211" spans="5:16" x14ac:dyDescent="0.2">
      <c r="E211" s="17"/>
      <c r="F211" s="17"/>
      <c r="G211" s="17"/>
      <c r="H211" s="17"/>
      <c r="J211" s="640"/>
      <c r="K211" s="640"/>
      <c r="L211" s="640"/>
      <c r="N211" s="640"/>
      <c r="O211" s="640"/>
      <c r="P211" s="640"/>
    </row>
    <row r="212" spans="5:16" x14ac:dyDescent="0.2">
      <c r="E212" s="17"/>
      <c r="F212" s="17"/>
      <c r="G212" s="17"/>
      <c r="H212" s="17"/>
      <c r="J212" s="640"/>
      <c r="K212" s="640"/>
      <c r="L212" s="640"/>
      <c r="N212" s="640"/>
      <c r="O212" s="640"/>
      <c r="P212" s="640"/>
    </row>
    <row r="213" spans="5:16" x14ac:dyDescent="0.2">
      <c r="E213" s="17"/>
      <c r="F213" s="17"/>
      <c r="G213" s="17"/>
      <c r="H213" s="17"/>
      <c r="J213" s="640"/>
      <c r="K213" s="640"/>
      <c r="L213" s="640"/>
      <c r="N213" s="640"/>
      <c r="O213" s="640"/>
      <c r="P213" s="640"/>
    </row>
    <row r="214" spans="5:16" x14ac:dyDescent="0.2">
      <c r="E214" s="17"/>
      <c r="F214" s="17"/>
      <c r="G214" s="17"/>
      <c r="H214" s="17"/>
      <c r="J214" s="640"/>
      <c r="K214" s="640"/>
      <c r="L214" s="640"/>
      <c r="N214" s="640"/>
      <c r="O214" s="640"/>
      <c r="P214" s="640"/>
    </row>
    <row r="215" spans="5:16" x14ac:dyDescent="0.2">
      <c r="E215" s="17"/>
      <c r="F215" s="17"/>
      <c r="G215" s="17"/>
      <c r="H215" s="17"/>
      <c r="J215" s="640"/>
      <c r="K215" s="640"/>
      <c r="L215" s="640"/>
      <c r="N215" s="640"/>
      <c r="O215" s="640"/>
      <c r="P215" s="640"/>
    </row>
    <row r="216" spans="5:16" x14ac:dyDescent="0.2">
      <c r="E216" s="17"/>
      <c r="F216" s="17"/>
      <c r="G216" s="17"/>
      <c r="H216" s="17"/>
      <c r="J216" s="640"/>
      <c r="K216" s="640"/>
      <c r="L216" s="640"/>
      <c r="N216" s="640"/>
      <c r="O216" s="640"/>
      <c r="P216" s="640"/>
    </row>
    <row r="217" spans="5:16" x14ac:dyDescent="0.2">
      <c r="E217" s="17"/>
      <c r="F217" s="17"/>
      <c r="G217" s="17"/>
      <c r="H217" s="17"/>
      <c r="J217" s="640"/>
      <c r="K217" s="640"/>
      <c r="L217" s="640"/>
      <c r="N217" s="640"/>
      <c r="O217" s="640"/>
      <c r="P217" s="640"/>
    </row>
    <row r="218" spans="5:16" x14ac:dyDescent="0.2">
      <c r="E218" s="17"/>
      <c r="F218" s="17"/>
      <c r="G218" s="17"/>
      <c r="H218" s="17"/>
      <c r="J218" s="640"/>
      <c r="K218" s="640"/>
      <c r="L218" s="640"/>
      <c r="N218" s="640"/>
      <c r="O218" s="640"/>
      <c r="P218" s="640"/>
    </row>
    <row r="219" spans="5:16" x14ac:dyDescent="0.2">
      <c r="E219" s="17"/>
      <c r="F219" s="17"/>
      <c r="G219" s="17"/>
      <c r="H219" s="17"/>
      <c r="J219" s="640"/>
      <c r="K219" s="640"/>
      <c r="L219" s="640"/>
      <c r="N219" s="640"/>
      <c r="O219" s="640"/>
      <c r="P219" s="640"/>
    </row>
    <row r="220" spans="5:16" x14ac:dyDescent="0.2">
      <c r="E220" s="17"/>
      <c r="F220" s="17"/>
      <c r="G220" s="17"/>
      <c r="H220" s="17"/>
      <c r="J220" s="640"/>
      <c r="K220" s="640"/>
      <c r="L220" s="640"/>
      <c r="N220" s="640"/>
      <c r="O220" s="640"/>
      <c r="P220" s="640"/>
    </row>
    <row r="221" spans="5:16" x14ac:dyDescent="0.2">
      <c r="E221" s="17"/>
      <c r="F221" s="17"/>
      <c r="G221" s="17"/>
      <c r="H221" s="17"/>
      <c r="J221" s="640"/>
      <c r="K221" s="640"/>
      <c r="L221" s="640"/>
      <c r="N221" s="640"/>
      <c r="O221" s="640"/>
      <c r="P221" s="640"/>
    </row>
    <row r="222" spans="5:16" x14ac:dyDescent="0.2">
      <c r="E222" s="17"/>
      <c r="F222" s="17"/>
      <c r="G222" s="17"/>
      <c r="H222" s="17"/>
      <c r="J222" s="640"/>
      <c r="K222" s="640"/>
      <c r="L222" s="640"/>
      <c r="N222" s="640"/>
      <c r="O222" s="640"/>
      <c r="P222" s="640"/>
    </row>
    <row r="223" spans="5:16" x14ac:dyDescent="0.2">
      <c r="E223" s="17"/>
      <c r="F223" s="17"/>
      <c r="G223" s="17"/>
      <c r="H223" s="17"/>
      <c r="J223" s="640"/>
      <c r="K223" s="640"/>
      <c r="L223" s="640"/>
      <c r="N223" s="640"/>
      <c r="O223" s="640"/>
      <c r="P223" s="640"/>
    </row>
    <row r="224" spans="5:16" x14ac:dyDescent="0.2">
      <c r="E224" s="17"/>
      <c r="F224" s="17"/>
      <c r="G224" s="17"/>
      <c r="H224" s="17"/>
      <c r="J224" s="640"/>
      <c r="K224" s="640"/>
      <c r="L224" s="640"/>
      <c r="N224" s="640"/>
      <c r="O224" s="640"/>
      <c r="P224" s="640"/>
    </row>
    <row r="225" spans="5:16" x14ac:dyDescent="0.2">
      <c r="E225" s="17"/>
      <c r="F225" s="17"/>
      <c r="G225" s="17"/>
      <c r="H225" s="17"/>
      <c r="J225" s="640"/>
      <c r="K225" s="640"/>
      <c r="L225" s="640"/>
      <c r="N225" s="640"/>
      <c r="O225" s="640"/>
      <c r="P225" s="640"/>
    </row>
    <row r="226" spans="5:16" x14ac:dyDescent="0.2">
      <c r="E226" s="17"/>
      <c r="F226" s="17"/>
      <c r="G226" s="17"/>
      <c r="H226" s="17"/>
      <c r="J226" s="640"/>
      <c r="K226" s="640"/>
      <c r="L226" s="640"/>
      <c r="N226" s="640"/>
      <c r="O226" s="640"/>
      <c r="P226" s="640"/>
    </row>
    <row r="227" spans="5:16" x14ac:dyDescent="0.2">
      <c r="E227" s="17"/>
      <c r="F227" s="17"/>
      <c r="G227" s="17"/>
      <c r="H227" s="17"/>
      <c r="J227" s="640"/>
      <c r="K227" s="640"/>
      <c r="L227" s="640"/>
      <c r="N227" s="640"/>
      <c r="O227" s="640"/>
      <c r="P227" s="640"/>
    </row>
    <row r="228" spans="5:16" x14ac:dyDescent="0.2">
      <c r="E228" s="17"/>
      <c r="F228" s="17"/>
      <c r="G228" s="17"/>
      <c r="H228" s="17"/>
      <c r="J228" s="640"/>
      <c r="K228" s="640"/>
      <c r="L228" s="640"/>
      <c r="N228" s="640"/>
      <c r="O228" s="640"/>
      <c r="P228" s="640"/>
    </row>
    <row r="229" spans="5:16" x14ac:dyDescent="0.2">
      <c r="E229" s="17"/>
      <c r="F229" s="17"/>
      <c r="G229" s="17"/>
      <c r="H229" s="17"/>
      <c r="J229" s="640"/>
      <c r="K229" s="640"/>
      <c r="L229" s="640"/>
      <c r="N229" s="640"/>
      <c r="O229" s="640"/>
      <c r="P229" s="640"/>
    </row>
    <row r="230" spans="5:16" x14ac:dyDescent="0.2">
      <c r="E230" s="17"/>
      <c r="F230" s="17"/>
      <c r="G230" s="17"/>
      <c r="H230" s="17"/>
      <c r="J230" s="640"/>
      <c r="K230" s="640"/>
      <c r="L230" s="640"/>
      <c r="N230" s="640"/>
      <c r="O230" s="640"/>
      <c r="P230" s="640"/>
    </row>
    <row r="231" spans="5:16" x14ac:dyDescent="0.2">
      <c r="E231" s="17"/>
      <c r="F231" s="17"/>
      <c r="G231" s="17"/>
      <c r="H231" s="17"/>
      <c r="J231" s="640"/>
      <c r="K231" s="640"/>
      <c r="L231" s="640"/>
      <c r="N231" s="640"/>
      <c r="O231" s="640"/>
      <c r="P231" s="640"/>
    </row>
    <row r="232" spans="5:16" x14ac:dyDescent="0.2">
      <c r="E232" s="17"/>
      <c r="F232" s="17"/>
      <c r="G232" s="17"/>
      <c r="H232" s="17"/>
      <c r="J232" s="640"/>
      <c r="K232" s="640"/>
      <c r="L232" s="640"/>
      <c r="N232" s="640"/>
      <c r="O232" s="640"/>
      <c r="P232" s="640"/>
    </row>
    <row r="233" spans="5:16" x14ac:dyDescent="0.2">
      <c r="E233" s="17"/>
      <c r="F233" s="17"/>
      <c r="G233" s="17"/>
      <c r="H233" s="17"/>
      <c r="J233" s="640"/>
      <c r="K233" s="640"/>
      <c r="L233" s="640"/>
      <c r="N233" s="640"/>
      <c r="O233" s="640"/>
      <c r="P233" s="640"/>
    </row>
    <row r="234" spans="5:16" x14ac:dyDescent="0.2">
      <c r="E234" s="17"/>
      <c r="F234" s="17"/>
      <c r="G234" s="17"/>
      <c r="H234" s="17"/>
      <c r="J234" s="640"/>
      <c r="K234" s="640"/>
      <c r="L234" s="640"/>
      <c r="N234" s="640"/>
      <c r="O234" s="640"/>
      <c r="P234" s="640"/>
    </row>
    <row r="235" spans="5:16" x14ac:dyDescent="0.2">
      <c r="E235" s="17"/>
      <c r="F235" s="17"/>
      <c r="G235" s="17"/>
      <c r="H235" s="17"/>
      <c r="J235" s="640"/>
      <c r="K235" s="640"/>
      <c r="L235" s="640"/>
      <c r="N235" s="640"/>
      <c r="O235" s="640"/>
      <c r="P235" s="640"/>
    </row>
    <row r="236" spans="5:16" x14ac:dyDescent="0.2">
      <c r="E236" s="17"/>
      <c r="F236" s="17"/>
      <c r="G236" s="17"/>
      <c r="H236" s="17"/>
      <c r="J236" s="640"/>
      <c r="K236" s="640"/>
      <c r="L236" s="640"/>
      <c r="N236" s="640"/>
      <c r="O236" s="640"/>
      <c r="P236" s="640"/>
    </row>
    <row r="237" spans="5:16" x14ac:dyDescent="0.2">
      <c r="E237" s="17"/>
      <c r="F237" s="17"/>
      <c r="G237" s="17"/>
      <c r="H237" s="17"/>
      <c r="J237" s="640"/>
      <c r="K237" s="640"/>
      <c r="L237" s="640"/>
      <c r="N237" s="640"/>
      <c r="O237" s="640"/>
      <c r="P237" s="640"/>
    </row>
    <row r="238" spans="5:16" x14ac:dyDescent="0.2">
      <c r="E238" s="17"/>
      <c r="F238" s="17"/>
      <c r="G238" s="17"/>
      <c r="H238" s="17"/>
      <c r="J238" s="640"/>
      <c r="K238" s="640"/>
      <c r="L238" s="640"/>
      <c r="N238" s="640"/>
      <c r="O238" s="640"/>
      <c r="P238" s="640"/>
    </row>
    <row r="239" spans="5:16" x14ac:dyDescent="0.2">
      <c r="E239" s="17"/>
      <c r="F239" s="17"/>
      <c r="G239" s="17"/>
      <c r="H239" s="17"/>
      <c r="J239" s="640"/>
      <c r="K239" s="640"/>
      <c r="L239" s="640"/>
      <c r="N239" s="640"/>
      <c r="O239" s="640"/>
      <c r="P239" s="640"/>
    </row>
    <row r="240" spans="5:16" x14ac:dyDescent="0.2">
      <c r="E240" s="17"/>
      <c r="F240" s="17"/>
      <c r="G240" s="17"/>
      <c r="H240" s="17"/>
      <c r="J240" s="640"/>
      <c r="K240" s="640"/>
      <c r="L240" s="640"/>
      <c r="N240" s="640"/>
      <c r="O240" s="640"/>
      <c r="P240" s="640"/>
    </row>
    <row r="241" spans="5:16" x14ac:dyDescent="0.2">
      <c r="E241" s="17"/>
      <c r="F241" s="17"/>
      <c r="G241" s="17"/>
      <c r="H241" s="17"/>
      <c r="J241" s="640"/>
      <c r="K241" s="640"/>
      <c r="L241" s="640"/>
      <c r="N241" s="640"/>
      <c r="O241" s="640"/>
      <c r="P241" s="640"/>
    </row>
    <row r="242" spans="5:16" x14ac:dyDescent="0.2">
      <c r="E242" s="17"/>
      <c r="F242" s="17"/>
      <c r="G242" s="17"/>
      <c r="H242" s="17"/>
      <c r="J242" s="640"/>
      <c r="K242" s="640"/>
      <c r="L242" s="640"/>
      <c r="N242" s="640"/>
      <c r="O242" s="640"/>
      <c r="P242" s="640"/>
    </row>
    <row r="243" spans="5:16" x14ac:dyDescent="0.2">
      <c r="E243" s="17"/>
      <c r="F243" s="17"/>
      <c r="G243" s="17"/>
      <c r="H243" s="17"/>
      <c r="J243" s="640"/>
      <c r="K243" s="640"/>
      <c r="L243" s="640"/>
      <c r="N243" s="640"/>
      <c r="O243" s="640"/>
      <c r="P243" s="640"/>
    </row>
    <row r="244" spans="5:16" x14ac:dyDescent="0.2">
      <c r="E244" s="17"/>
      <c r="F244" s="17"/>
      <c r="G244" s="17"/>
      <c r="H244" s="17"/>
      <c r="J244" s="640"/>
      <c r="K244" s="640"/>
      <c r="L244" s="640"/>
      <c r="N244" s="640"/>
      <c r="O244" s="640"/>
      <c r="P244" s="640"/>
    </row>
    <row r="245" spans="5:16" x14ac:dyDescent="0.2">
      <c r="E245" s="17"/>
      <c r="F245" s="17"/>
      <c r="G245" s="17"/>
      <c r="H245" s="17"/>
      <c r="J245" s="640"/>
      <c r="K245" s="640"/>
      <c r="L245" s="640"/>
      <c r="N245" s="640"/>
      <c r="O245" s="640"/>
      <c r="P245" s="640"/>
    </row>
    <row r="246" spans="5:16" x14ac:dyDescent="0.2">
      <c r="E246" s="17"/>
      <c r="F246" s="17"/>
      <c r="G246" s="17"/>
      <c r="H246" s="17"/>
      <c r="J246" s="640"/>
      <c r="K246" s="640"/>
      <c r="L246" s="640"/>
      <c r="N246" s="640"/>
      <c r="O246" s="640"/>
      <c r="P246" s="640"/>
    </row>
    <row r="247" spans="5:16" x14ac:dyDescent="0.2">
      <c r="E247" s="17"/>
      <c r="F247" s="17"/>
      <c r="G247" s="17"/>
      <c r="H247" s="17"/>
      <c r="J247" s="640"/>
      <c r="K247" s="640"/>
      <c r="L247" s="640"/>
      <c r="N247" s="640"/>
      <c r="O247" s="640"/>
      <c r="P247" s="640"/>
    </row>
    <row r="248" spans="5:16" x14ac:dyDescent="0.2">
      <c r="E248" s="17"/>
      <c r="F248" s="17"/>
      <c r="G248" s="17"/>
      <c r="H248" s="17"/>
      <c r="J248" s="640"/>
      <c r="K248" s="640"/>
      <c r="L248" s="640"/>
      <c r="N248" s="640"/>
      <c r="O248" s="640"/>
      <c r="P248" s="640"/>
    </row>
    <row r="249" spans="5:16" x14ac:dyDescent="0.2">
      <c r="E249" s="17"/>
      <c r="F249" s="17"/>
      <c r="G249" s="17"/>
      <c r="H249" s="17"/>
      <c r="J249" s="640"/>
      <c r="K249" s="640"/>
      <c r="L249" s="640"/>
      <c r="N249" s="640"/>
      <c r="O249" s="640"/>
      <c r="P249" s="640"/>
    </row>
    <row r="250" spans="5:16" x14ac:dyDescent="0.2">
      <c r="E250" s="17"/>
      <c r="F250" s="17"/>
      <c r="G250" s="17"/>
      <c r="H250" s="17"/>
      <c r="J250" s="640"/>
      <c r="K250" s="640"/>
      <c r="L250" s="640"/>
      <c r="N250" s="640"/>
      <c r="O250" s="640"/>
      <c r="P250" s="640"/>
    </row>
    <row r="251" spans="5:16" x14ac:dyDescent="0.2">
      <c r="E251" s="17"/>
      <c r="F251" s="17"/>
      <c r="G251" s="17"/>
      <c r="H251" s="17"/>
      <c r="J251" s="640"/>
      <c r="K251" s="640"/>
      <c r="L251" s="640"/>
      <c r="N251" s="640"/>
      <c r="O251" s="640"/>
      <c r="P251" s="640"/>
    </row>
  </sheetData>
  <sheetProtection sheet="1" objects="1" scenarios="1" selectLockedCells="1"/>
  <sortState ref="D75:E91">
    <sortCondition ref="D74"/>
  </sortState>
  <mergeCells count="308">
    <mergeCell ref="F120:H120"/>
    <mergeCell ref="J133:L133"/>
    <mergeCell ref="J141:L141"/>
    <mergeCell ref="J142:L142"/>
    <mergeCell ref="J143:L143"/>
    <mergeCell ref="J144:L144"/>
    <mergeCell ref="J145:L145"/>
    <mergeCell ref="C184:D184"/>
    <mergeCell ref="F181:H18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J162:L162"/>
    <mergeCell ref="F163:H163"/>
    <mergeCell ref="J163:L163"/>
    <mergeCell ref="F164:H164"/>
    <mergeCell ref="J164:L164"/>
    <mergeCell ref="F165:H165"/>
    <mergeCell ref="J165:L165"/>
    <mergeCell ref="J121:L121"/>
    <mergeCell ref="J122:L122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J119:L119"/>
    <mergeCell ref="F147:H147"/>
    <mergeCell ref="J147:L147"/>
    <mergeCell ref="F148:H148"/>
    <mergeCell ref="J148:L148"/>
    <mergeCell ref="N213:P213"/>
    <mergeCell ref="J214:L214"/>
    <mergeCell ref="N214:P214"/>
    <mergeCell ref="J203:L203"/>
    <mergeCell ref="N203:P203"/>
    <mergeCell ref="J204:L204"/>
    <mergeCell ref="N204:P204"/>
    <mergeCell ref="J201:L201"/>
    <mergeCell ref="N201:P201"/>
    <mergeCell ref="J202:L202"/>
    <mergeCell ref="N202:P202"/>
    <mergeCell ref="J207:L207"/>
    <mergeCell ref="N207:P207"/>
    <mergeCell ref="J205:L205"/>
    <mergeCell ref="N205:P205"/>
    <mergeCell ref="J206:L206"/>
    <mergeCell ref="N206:P206"/>
    <mergeCell ref="J211:L211"/>
    <mergeCell ref="N211:P211"/>
    <mergeCell ref="J212:L212"/>
    <mergeCell ref="N212:P212"/>
    <mergeCell ref="J209:L209"/>
    <mergeCell ref="N209:P209"/>
    <mergeCell ref="J210:L210"/>
    <mergeCell ref="N210:P210"/>
    <mergeCell ref="J215:L215"/>
    <mergeCell ref="N215:P215"/>
    <mergeCell ref="J213:L213"/>
    <mergeCell ref="J208:L208"/>
    <mergeCell ref="N208:P208"/>
    <mergeCell ref="F134:H134"/>
    <mergeCell ref="J124:L124"/>
    <mergeCell ref="J149:L149"/>
    <mergeCell ref="F146:H146"/>
    <mergeCell ref="J138:L138"/>
    <mergeCell ref="J139:L139"/>
    <mergeCell ref="J150:L150"/>
    <mergeCell ref="F151:H151"/>
    <mergeCell ref="J151:L151"/>
    <mergeCell ref="F152:H152"/>
    <mergeCell ref="F156:H156"/>
    <mergeCell ref="J156:L156"/>
    <mergeCell ref="F157:H157"/>
    <mergeCell ref="J157:L157"/>
    <mergeCell ref="F158:H158"/>
    <mergeCell ref="J158:L158"/>
    <mergeCell ref="F159:H159"/>
    <mergeCell ref="J159:L159"/>
    <mergeCell ref="F160:H160"/>
    <mergeCell ref="J160:L160"/>
    <mergeCell ref="F161:H161"/>
    <mergeCell ref="J161:L161"/>
    <mergeCell ref="J251:L251"/>
    <mergeCell ref="N251:P251"/>
    <mergeCell ref="J249:L249"/>
    <mergeCell ref="N249:P249"/>
    <mergeCell ref="J250:L250"/>
    <mergeCell ref="N250:P250"/>
    <mergeCell ref="N247:P247"/>
    <mergeCell ref="J243:L243"/>
    <mergeCell ref="N243:P243"/>
    <mergeCell ref="J244:L244"/>
    <mergeCell ref="N244:P244"/>
    <mergeCell ref="N246:P246"/>
    <mergeCell ref="J248:L248"/>
    <mergeCell ref="N248:P248"/>
    <mergeCell ref="J245:L245"/>
    <mergeCell ref="N245:P245"/>
    <mergeCell ref="J246:L246"/>
    <mergeCell ref="J247:L247"/>
    <mergeCell ref="J242:L242"/>
    <mergeCell ref="N242:P242"/>
    <mergeCell ref="N223:P223"/>
    <mergeCell ref="J224:L224"/>
    <mergeCell ref="N224:P224"/>
    <mergeCell ref="N221:P221"/>
    <mergeCell ref="J222:L222"/>
    <mergeCell ref="N222:P222"/>
    <mergeCell ref="J241:L241"/>
    <mergeCell ref="N241:P241"/>
    <mergeCell ref="J239:L239"/>
    <mergeCell ref="N239:P239"/>
    <mergeCell ref="J240:L240"/>
    <mergeCell ref="N240:P240"/>
    <mergeCell ref="J237:L237"/>
    <mergeCell ref="N226:P226"/>
    <mergeCell ref="J223:L223"/>
    <mergeCell ref="J230:L230"/>
    <mergeCell ref="N230:P230"/>
    <mergeCell ref="J235:L235"/>
    <mergeCell ref="N235:P235"/>
    <mergeCell ref="J236:L236"/>
    <mergeCell ref="N236:P236"/>
    <mergeCell ref="J233:L233"/>
    <mergeCell ref="N216:P216"/>
    <mergeCell ref="N237:P237"/>
    <mergeCell ref="J238:L238"/>
    <mergeCell ref="N238:P238"/>
    <mergeCell ref="J227:L227"/>
    <mergeCell ref="N227:P227"/>
    <mergeCell ref="J228:L228"/>
    <mergeCell ref="N228:P228"/>
    <mergeCell ref="J225:L225"/>
    <mergeCell ref="N225:P225"/>
    <mergeCell ref="J226:L226"/>
    <mergeCell ref="J219:L219"/>
    <mergeCell ref="N219:P219"/>
    <mergeCell ref="J217:L217"/>
    <mergeCell ref="N217:P217"/>
    <mergeCell ref="J220:L220"/>
    <mergeCell ref="N220:P220"/>
    <mergeCell ref="N233:P233"/>
    <mergeCell ref="J234:L234"/>
    <mergeCell ref="N234:P234"/>
    <mergeCell ref="J231:L231"/>
    <mergeCell ref="N231:P231"/>
    <mergeCell ref="J221:L221"/>
    <mergeCell ref="N218:P218"/>
    <mergeCell ref="J232:L232"/>
    <mergeCell ref="N232:P232"/>
    <mergeCell ref="J229:L229"/>
    <mergeCell ref="N229:P229"/>
    <mergeCell ref="J218:L218"/>
    <mergeCell ref="J191:L191"/>
    <mergeCell ref="N191:P191"/>
    <mergeCell ref="J192:L192"/>
    <mergeCell ref="N192:P192"/>
    <mergeCell ref="J196:L196"/>
    <mergeCell ref="N196:P196"/>
    <mergeCell ref="J193:L193"/>
    <mergeCell ref="N193:P193"/>
    <mergeCell ref="J194:L194"/>
    <mergeCell ref="N194:P194"/>
    <mergeCell ref="J199:L199"/>
    <mergeCell ref="N199:P199"/>
    <mergeCell ref="J200:L200"/>
    <mergeCell ref="N200:P200"/>
    <mergeCell ref="J197:L197"/>
    <mergeCell ref="N197:P197"/>
    <mergeCell ref="J198:L198"/>
    <mergeCell ref="N198:P198"/>
    <mergeCell ref="J216:L216"/>
    <mergeCell ref="J189:L189"/>
    <mergeCell ref="N189:P189"/>
    <mergeCell ref="J190:L190"/>
    <mergeCell ref="N190:P190"/>
    <mergeCell ref="J195:L195"/>
    <mergeCell ref="N195:P195"/>
    <mergeCell ref="J187:L187"/>
    <mergeCell ref="N187:P187"/>
    <mergeCell ref="J188:L188"/>
    <mergeCell ref="N188:P188"/>
    <mergeCell ref="J181:L181"/>
    <mergeCell ref="J167:L167"/>
    <mergeCell ref="J168:L168"/>
    <mergeCell ref="J169:L169"/>
    <mergeCell ref="J170:L170"/>
    <mergeCell ref="J171:L171"/>
    <mergeCell ref="J179:L179"/>
    <mergeCell ref="J180:L180"/>
    <mergeCell ref="J173:L173"/>
    <mergeCell ref="J174:L174"/>
    <mergeCell ref="J172:L172"/>
    <mergeCell ref="J177:L177"/>
    <mergeCell ref="J178:L178"/>
    <mergeCell ref="J175:L175"/>
    <mergeCell ref="J176:L176"/>
    <mergeCell ref="J186:L186"/>
    <mergeCell ref="N186:P186"/>
    <mergeCell ref="J152:L152"/>
    <mergeCell ref="J182:L182"/>
    <mergeCell ref="J125:L125"/>
    <mergeCell ref="J126:L126"/>
    <mergeCell ref="J131:L131"/>
    <mergeCell ref="J132:L132"/>
    <mergeCell ref="J134:L134"/>
    <mergeCell ref="J166:L166"/>
    <mergeCell ref="J153:L153"/>
    <mergeCell ref="J154:L154"/>
    <mergeCell ref="J183:L183"/>
    <mergeCell ref="J184:L184"/>
    <mergeCell ref="J185:L185"/>
    <mergeCell ref="J127:L127"/>
    <mergeCell ref="J128:L128"/>
    <mergeCell ref="J129:L129"/>
    <mergeCell ref="J130:L130"/>
    <mergeCell ref="J146:L146"/>
    <mergeCell ref="J135:L135"/>
    <mergeCell ref="J136:L136"/>
    <mergeCell ref="J137:L137"/>
    <mergeCell ref="J155:L155"/>
    <mergeCell ref="C3:N3"/>
    <mergeCell ref="H5:J5"/>
    <mergeCell ref="L5:N5"/>
    <mergeCell ref="C99:D99"/>
    <mergeCell ref="C97:E97"/>
    <mergeCell ref="E99:F99"/>
    <mergeCell ref="L75:N75"/>
    <mergeCell ref="L55:N55"/>
    <mergeCell ref="C5:F5"/>
    <mergeCell ref="N102:O102"/>
    <mergeCell ref="J112:L112"/>
    <mergeCell ref="J109:L109"/>
    <mergeCell ref="J110:L110"/>
    <mergeCell ref="J106:L106"/>
    <mergeCell ref="F106:H106"/>
    <mergeCell ref="L27:M27"/>
    <mergeCell ref="F110:H110"/>
    <mergeCell ref="F111:H111"/>
    <mergeCell ref="F112:H112"/>
    <mergeCell ref="F107:H107"/>
    <mergeCell ref="F108:H108"/>
    <mergeCell ref="F109:H109"/>
    <mergeCell ref="J107:L107"/>
    <mergeCell ref="L100:M100"/>
    <mergeCell ref="N101:O101"/>
    <mergeCell ref="J108:L108"/>
    <mergeCell ref="J111:L111"/>
    <mergeCell ref="L30:N30"/>
    <mergeCell ref="F185:H185"/>
    <mergeCell ref="C104:M104"/>
    <mergeCell ref="F124:H124"/>
    <mergeCell ref="F119:H119"/>
    <mergeCell ref="F121:H121"/>
    <mergeCell ref="F122:H122"/>
    <mergeCell ref="F123:H123"/>
    <mergeCell ref="F115:H115"/>
    <mergeCell ref="F116:H116"/>
    <mergeCell ref="F117:H117"/>
    <mergeCell ref="F118:H118"/>
    <mergeCell ref="F113:H113"/>
    <mergeCell ref="F114:H114"/>
    <mergeCell ref="J116:L116"/>
    <mergeCell ref="J113:L113"/>
    <mergeCell ref="J114:L114"/>
    <mergeCell ref="J140:L140"/>
    <mergeCell ref="J120:L120"/>
    <mergeCell ref="J117:L117"/>
    <mergeCell ref="J118:L118"/>
    <mergeCell ref="J115:L115"/>
    <mergeCell ref="J123:L123"/>
    <mergeCell ref="F182:H182"/>
    <mergeCell ref="F183:H183"/>
    <mergeCell ref="F184:H18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54:H154"/>
    <mergeCell ref="F155:H155"/>
    <mergeCell ref="F166:H166"/>
    <mergeCell ref="F150:H150"/>
    <mergeCell ref="F153:H153"/>
    <mergeCell ref="F149:H149"/>
    <mergeCell ref="F162:H162"/>
    <mergeCell ref="F167:H167"/>
    <mergeCell ref="F168:H168"/>
    <mergeCell ref="F169:H169"/>
    <mergeCell ref="F170:H170"/>
    <mergeCell ref="F171:H17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108"/>
  <sheetViews>
    <sheetView showGridLines="0" zoomScaleNormal="100" workbookViewId="0">
      <pane xSplit="4" ySplit="16" topLeftCell="E17" activePane="bottomRight" state="frozen"/>
      <selection pane="topRight" activeCell="E1" sqref="E1"/>
      <selection pane="bottomLeft" activeCell="A9" sqref="A9"/>
      <selection pane="bottomRight" activeCell="D17" sqref="D17"/>
    </sheetView>
  </sheetViews>
  <sheetFormatPr baseColWidth="10" defaultColWidth="11.42578125" defaultRowHeight="12.75" x14ac:dyDescent="0.2"/>
  <cols>
    <col min="1" max="2" width="5.7109375" style="234" customWidth="1"/>
    <col min="3" max="3" width="3.7109375" style="234" customWidth="1"/>
    <col min="4" max="4" width="22.140625" style="234" bestFit="1" customWidth="1"/>
    <col min="5" max="11" width="11.42578125" style="234"/>
    <col min="12" max="12" width="5.7109375" style="234" customWidth="1"/>
    <col min="13" max="13" width="12.7109375" style="234" bestFit="1" customWidth="1"/>
    <col min="14" max="14" width="11.42578125" style="234" customWidth="1"/>
    <col min="15" max="16" width="5.7109375" style="234" customWidth="1"/>
    <col min="17" max="16384" width="11.42578125" style="234"/>
  </cols>
  <sheetData>
    <row r="1" spans="1:15" ht="13.5" customHeight="1" thickBot="1" x14ac:dyDescent="0.25">
      <c r="A1" s="424"/>
      <c r="B1" s="424"/>
      <c r="C1" s="424"/>
      <c r="D1" s="424"/>
    </row>
    <row r="2" spans="1:15" ht="13.5" thickTop="1" x14ac:dyDescent="0.2">
      <c r="A2" s="424"/>
      <c r="B2" s="425"/>
      <c r="C2" s="426"/>
      <c r="D2" s="426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8"/>
    </row>
    <row r="3" spans="1:15" ht="13.5" thickBot="1" x14ac:dyDescent="0.25">
      <c r="A3" s="424"/>
      <c r="B3" s="429"/>
      <c r="C3" s="430" t="s">
        <v>137</v>
      </c>
      <c r="D3" s="319"/>
      <c r="E3" s="658" t="s">
        <v>89</v>
      </c>
      <c r="F3" s="658"/>
      <c r="H3" s="654" t="s">
        <v>57</v>
      </c>
      <c r="I3" s="655"/>
      <c r="J3" s="588">
        <f>SUM(J4:J13)</f>
        <v>0</v>
      </c>
      <c r="L3" s="591" t="s">
        <v>112</v>
      </c>
      <c r="M3" s="592"/>
      <c r="N3" s="588" t="e">
        <f>SUM(N4:N12)</f>
        <v>#N/A</v>
      </c>
      <c r="O3" s="431"/>
    </row>
    <row r="4" spans="1:15" x14ac:dyDescent="0.2">
      <c r="A4" s="424"/>
      <c r="B4" s="429"/>
      <c r="C4" s="319"/>
      <c r="D4" s="319"/>
      <c r="F4" s="235"/>
      <c r="H4" s="644" t="str">
        <f>Jugendlager!E8</f>
        <v>Beitrag Vortrupp</v>
      </c>
      <c r="I4" s="645"/>
      <c r="J4" s="589">
        <f>VLOOKUP($E$5,Jugendlager!$D$9:$N$98,2,FALSE)</f>
        <v>0</v>
      </c>
      <c r="L4" s="644" t="e">
        <f>VLOOKUP($E$5,Kinderlager!$D$10:$X$74,2,FALSE)</f>
        <v>#N/A</v>
      </c>
      <c r="M4" s="645"/>
      <c r="N4" s="589" t="e">
        <f>VLOOKUP($E$5,Kinderlager!$D$10:$X$74,3,FALSE)</f>
        <v>#N/A</v>
      </c>
      <c r="O4" s="431"/>
    </row>
    <row r="5" spans="1:15" x14ac:dyDescent="0.2">
      <c r="A5" s="424"/>
      <c r="B5" s="429"/>
      <c r="C5" s="319"/>
      <c r="D5" s="319"/>
      <c r="E5" s="659">
        <v>0</v>
      </c>
      <c r="F5" s="660"/>
      <c r="H5" s="646" t="str">
        <f>Jugendlager!F8</f>
        <v>Bezeichnung II</v>
      </c>
      <c r="I5" s="647"/>
      <c r="J5" s="590">
        <f>VLOOKUP($E$5,Jugendlager!$D$9:$N$98,3,FALSE)</f>
        <v>0</v>
      </c>
      <c r="L5" s="646" t="e">
        <f>VLOOKUP($E$5,Kinderlager!$D$10:$X$74,4,FALSE)</f>
        <v>#N/A</v>
      </c>
      <c r="M5" s="647"/>
      <c r="N5" s="590" t="e">
        <f>VLOOKUP($E$5,Kinderlager!$D$10:$X$74,5,FALSE)</f>
        <v>#N/A</v>
      </c>
      <c r="O5" s="431"/>
    </row>
    <row r="6" spans="1:15" x14ac:dyDescent="0.2">
      <c r="A6" s="424"/>
      <c r="B6" s="429"/>
      <c r="C6" s="319"/>
      <c r="E6" s="661"/>
      <c r="F6" s="662"/>
      <c r="H6" s="646" t="str">
        <f>Jugendlager!G8</f>
        <v>Bezeichnung III</v>
      </c>
      <c r="I6" s="647"/>
      <c r="J6" s="590">
        <f>VLOOKUP($E$5,Jugendlager!$D$9:$N$98,4,FALSE)</f>
        <v>0</v>
      </c>
      <c r="L6" s="646" t="e">
        <f>VLOOKUP($E$5,Kinderlager!$D$10:$X$74,6,FALSE)</f>
        <v>#N/A</v>
      </c>
      <c r="M6" s="647"/>
      <c r="N6" s="590" t="e">
        <f>VLOOKUP($E$5,Kinderlager!$D$10:$X$74,7,FALSE)</f>
        <v>#N/A</v>
      </c>
      <c r="O6" s="431"/>
    </row>
    <row r="7" spans="1:15" x14ac:dyDescent="0.2">
      <c r="A7" s="424"/>
      <c r="B7" s="429"/>
      <c r="C7" s="319"/>
      <c r="E7" s="663"/>
      <c r="F7" s="664"/>
      <c r="H7" s="646" t="str">
        <f>Jugendlager!H8</f>
        <v>Bezeichnung IV</v>
      </c>
      <c r="I7" s="647"/>
      <c r="J7" s="590">
        <f>VLOOKUP($E$5,Jugendlager!$D$9:$N$98,5,FALSE)</f>
        <v>0</v>
      </c>
      <c r="L7" s="646" t="e">
        <f>VLOOKUP($E$5,Kinderlager!$D$10:$X$74,8,FALSE)</f>
        <v>#N/A</v>
      </c>
      <c r="M7" s="647"/>
      <c r="N7" s="590" t="e">
        <f>VLOOKUP($E$5,Kinderlager!$D$10:$X$74,9,FALSE)</f>
        <v>#N/A</v>
      </c>
      <c r="O7" s="431"/>
    </row>
    <row r="8" spans="1:15" x14ac:dyDescent="0.2">
      <c r="A8" s="424"/>
      <c r="B8" s="429"/>
      <c r="C8" s="319"/>
      <c r="D8" s="319"/>
      <c r="H8" s="646" t="str">
        <f>Jugendlager!I8</f>
        <v>Bezeichnung V</v>
      </c>
      <c r="I8" s="647"/>
      <c r="J8" s="590">
        <f>VLOOKUP($E$5,Jugendlager!$D$9:$N$98,6,FALSE)</f>
        <v>0</v>
      </c>
      <c r="L8" s="646" t="e">
        <f>VLOOKUP($E$5,Kinderlager!$D$10:$X$74,10,FALSE)</f>
        <v>#N/A</v>
      </c>
      <c r="M8" s="647"/>
      <c r="N8" s="590" t="e">
        <f>VLOOKUP($E$5,Kinderlager!$D$10:$X$74,11,FALSE)</f>
        <v>#N/A</v>
      </c>
      <c r="O8" s="431"/>
    </row>
    <row r="9" spans="1:15" x14ac:dyDescent="0.2">
      <c r="A9" s="424"/>
      <c r="B9" s="429"/>
      <c r="C9" s="319"/>
      <c r="D9" s="455"/>
      <c r="E9" s="268" t="s">
        <v>138</v>
      </c>
      <c r="F9" s="270">
        <f>VLOOKUP(E5,D17:K106,4,0)+VLOOKUP(E5,D17:K106,5,0)</f>
        <v>0</v>
      </c>
      <c r="H9" s="646" t="str">
        <f>Jugendlager!J8</f>
        <v>Bezeichnung VI</v>
      </c>
      <c r="I9" s="647"/>
      <c r="J9" s="590">
        <f>VLOOKUP($E$5,Jugendlager!$D$9:$N$98,7,FALSE)</f>
        <v>0</v>
      </c>
      <c r="L9" s="646" t="e">
        <f>VLOOKUP($E$5,Kinderlager!$D$10:$X$74,12,FALSE)</f>
        <v>#N/A</v>
      </c>
      <c r="M9" s="647"/>
      <c r="N9" s="590" t="e">
        <f>VLOOKUP($E$5,Kinderlager!$D$10:$X$74,13,FALSE)</f>
        <v>#N/A</v>
      </c>
      <c r="O9" s="431"/>
    </row>
    <row r="10" spans="1:15" x14ac:dyDescent="0.2">
      <c r="A10" s="424"/>
      <c r="B10" s="429"/>
      <c r="C10" s="319"/>
      <c r="D10" s="319"/>
      <c r="E10" s="268" t="s">
        <v>77</v>
      </c>
      <c r="F10" s="432">
        <f>VLOOKUP(E5,D17:K106,2,0)+VLOOKUP(E5,D17:K106,3,0)+VLOOKUP(E5,D17:K106,7,0)+VLOOKUP(E5,D17:K106,8,0)</f>
        <v>0</v>
      </c>
      <c r="H10" s="646" t="str">
        <f>Jugendlager!K8</f>
        <v>Bezeichnung VII</v>
      </c>
      <c r="I10" s="647"/>
      <c r="J10" s="590">
        <f>VLOOKUP($E$5,Jugendlager!$D$9:$N$98,8,FALSE)</f>
        <v>0</v>
      </c>
      <c r="L10" s="646" t="e">
        <f>VLOOKUP($E$5,Kinderlager!$D$10:$X$74,14,FALSE)</f>
        <v>#N/A</v>
      </c>
      <c r="M10" s="647"/>
      <c r="N10" s="590" t="e">
        <f>VLOOKUP($E$5,Kinderlager!$D$10:$X$74,15,FALSE)</f>
        <v>#N/A</v>
      </c>
      <c r="O10" s="431"/>
    </row>
    <row r="11" spans="1:15" x14ac:dyDescent="0.2">
      <c r="A11" s="424"/>
      <c r="B11" s="429"/>
      <c r="C11" s="319"/>
      <c r="E11" s="650" t="s">
        <v>78</v>
      </c>
      <c r="F11" s="648">
        <f>VLOOKUP(E5,D17:K106,6,0)</f>
        <v>0</v>
      </c>
      <c r="H11" s="646" t="str">
        <f>Jugendlager!L8</f>
        <v>Bezeichnung VIII</v>
      </c>
      <c r="I11" s="647"/>
      <c r="J11" s="590">
        <f>VLOOKUP($E$5,Jugendlager!$D$9:$N$98,9,FALSE)</f>
        <v>0</v>
      </c>
      <c r="L11" s="646" t="e">
        <f>VLOOKUP($E$5,Kinderlager!$D$10:$X$74,16,FALSE)</f>
        <v>#N/A</v>
      </c>
      <c r="M11" s="647"/>
      <c r="N11" s="590" t="e">
        <f>VLOOKUP($E$5,Kinderlager!$D$10:$X$74,17,FALSE)</f>
        <v>#N/A</v>
      </c>
      <c r="O11" s="431"/>
    </row>
    <row r="12" spans="1:15" ht="13.5" thickBot="1" x14ac:dyDescent="0.25">
      <c r="A12" s="424"/>
      <c r="B12" s="429"/>
      <c r="C12" s="319"/>
      <c r="D12" s="455"/>
      <c r="E12" s="651"/>
      <c r="F12" s="649"/>
      <c r="H12" s="646" t="str">
        <f>Jugendlager!M8</f>
        <v>Bezeichnung IX</v>
      </c>
      <c r="I12" s="647"/>
      <c r="J12" s="590">
        <f>VLOOKUP($E$5,Jugendlager!$D$9:$N$98,10,FALSE)</f>
        <v>0</v>
      </c>
      <c r="L12" s="656" t="e">
        <f>VLOOKUP($E$5,Kinderlager!$D$10:$X$74,18,FALSE)</f>
        <v>#N/A</v>
      </c>
      <c r="M12" s="657"/>
      <c r="N12" s="593" t="e">
        <f>VLOOKUP($E$5,Kinderlager!$D$10:$X$74,19,FALSE)</f>
        <v>#N/A</v>
      </c>
      <c r="O12" s="431"/>
    </row>
    <row r="13" spans="1:15" x14ac:dyDescent="0.2">
      <c r="A13" s="424"/>
      <c r="B13" s="429"/>
      <c r="C13" s="319"/>
      <c r="D13" s="319"/>
      <c r="H13" s="646" t="str">
        <f>Jugendlager!N8</f>
        <v>Bezeichnung X</v>
      </c>
      <c r="I13" s="647"/>
      <c r="J13" s="590">
        <f>VLOOKUP($E$5,Jugendlager!$D$9:$N$98,11,FALSE)</f>
        <v>0</v>
      </c>
      <c r="L13" s="652" t="s">
        <v>111</v>
      </c>
      <c r="M13" s="653"/>
      <c r="N13" s="594">
        <f>VLOOKUP($E$5,$D$17:$H$106,5,FALSE)</f>
        <v>0</v>
      </c>
      <c r="O13" s="431"/>
    </row>
    <row r="14" spans="1:15" x14ac:dyDescent="0.2">
      <c r="A14" s="433"/>
      <c r="B14" s="434"/>
      <c r="C14" s="261"/>
      <c r="D14" s="261"/>
      <c r="E14" s="235"/>
      <c r="F14" s="235"/>
      <c r="G14" s="235"/>
      <c r="H14" s="235"/>
      <c r="I14" s="235"/>
      <c r="L14" s="235"/>
      <c r="M14" s="235"/>
      <c r="N14" s="235"/>
      <c r="O14" s="431"/>
    </row>
    <row r="15" spans="1:15" x14ac:dyDescent="0.2">
      <c r="A15" s="435"/>
      <c r="B15" s="429"/>
      <c r="C15" s="667" t="s">
        <v>0</v>
      </c>
      <c r="D15" s="665" t="s">
        <v>89</v>
      </c>
      <c r="E15" s="669" t="s">
        <v>135</v>
      </c>
      <c r="F15" s="670"/>
      <c r="G15" s="669" t="s">
        <v>136</v>
      </c>
      <c r="H15" s="671"/>
      <c r="I15" s="670"/>
      <c r="J15" s="669" t="s">
        <v>102</v>
      </c>
      <c r="K15" s="670"/>
      <c r="L15" s="235"/>
      <c r="M15" s="235"/>
      <c r="N15" s="235"/>
      <c r="O15" s="431"/>
    </row>
    <row r="16" spans="1:15" ht="13.5" thickBot="1" x14ac:dyDescent="0.25">
      <c r="A16" s="435"/>
      <c r="B16" s="429"/>
      <c r="C16" s="668"/>
      <c r="D16" s="666"/>
      <c r="E16" s="533" t="s">
        <v>10</v>
      </c>
      <c r="F16" s="534" t="s">
        <v>13</v>
      </c>
      <c r="G16" s="533" t="s">
        <v>136</v>
      </c>
      <c r="H16" s="535" t="s">
        <v>6</v>
      </c>
      <c r="I16" s="534" t="s">
        <v>78</v>
      </c>
      <c r="J16" s="533" t="s">
        <v>10</v>
      </c>
      <c r="K16" s="534" t="s">
        <v>13</v>
      </c>
      <c r="L16" s="235"/>
      <c r="O16" s="431"/>
    </row>
    <row r="17" spans="1:15" x14ac:dyDescent="0.2">
      <c r="A17" s="424"/>
      <c r="B17" s="429"/>
      <c r="C17" s="538">
        <v>1</v>
      </c>
      <c r="D17" s="436">
        <f>Kinderlager!D10</f>
        <v>0</v>
      </c>
      <c r="E17" s="226">
        <v>0</v>
      </c>
      <c r="F17" s="195">
        <v>0</v>
      </c>
      <c r="G17" s="437">
        <f>SUM(Jugendlager!E9:N9,Kinderlager!F10,Kinderlager!H10,Kinderlager!J10,Kinderlager!L10,Kinderlager!N10,Kinderlager!P10,Kinderlager!R10,Kinderlager!T10,Kinderlager!V10,Kinderlager!X10)</f>
        <v>0</v>
      </c>
      <c r="H17" s="438">
        <f>SUM(Kinderlager!Y10:AL10,Jugendlager!P9:U9)*Abrechnung!$N$18+SUM(Kinderlager!AM10:AZ10,Jugendlager!V9:AA9)*Abrechnung!$N$19</f>
        <v>0</v>
      </c>
      <c r="I17" s="439">
        <f>-SUM(E17:F17,J17:K17)+SUM(G17:H17)</f>
        <v>0</v>
      </c>
      <c r="J17" s="226">
        <v>0</v>
      </c>
      <c r="K17" s="195">
        <v>0</v>
      </c>
      <c r="L17" s="235"/>
      <c r="O17" s="431"/>
    </row>
    <row r="18" spans="1:15" x14ac:dyDescent="0.2">
      <c r="A18" s="424"/>
      <c r="B18" s="429"/>
      <c r="C18" s="539">
        <v>2</v>
      </c>
      <c r="D18" s="440">
        <f>Kinderlager!D11</f>
        <v>0</v>
      </c>
      <c r="E18" s="194">
        <v>0</v>
      </c>
      <c r="F18" s="195">
        <v>0</v>
      </c>
      <c r="G18" s="437">
        <f>SUM(Jugendlager!E10:N10,Kinderlager!F11,Kinderlager!H11,Kinderlager!J11,Kinderlager!L11,Kinderlager!N11,Kinderlager!P11,Kinderlager!R11,Kinderlager!T11,Kinderlager!V11,Kinderlager!X11)</f>
        <v>0</v>
      </c>
      <c r="H18" s="438">
        <f>SUM(Kinderlager!Y11:AL11,Jugendlager!P10:U10)*Abrechnung!$N$18+SUM(Kinderlager!AM11:AZ11,Jugendlager!V10:AA10)*Abrechnung!$N$19</f>
        <v>0</v>
      </c>
      <c r="I18" s="439">
        <f>-SUM(E18:F18,J18:K18)+SUM(G18:H18)</f>
        <v>0</v>
      </c>
      <c r="J18" s="194">
        <v>0</v>
      </c>
      <c r="K18" s="195">
        <v>0</v>
      </c>
      <c r="L18" s="235"/>
      <c r="M18" s="583" t="s">
        <v>149</v>
      </c>
      <c r="N18" s="578">
        <v>0.6</v>
      </c>
      <c r="O18" s="431"/>
    </row>
    <row r="19" spans="1:15" x14ac:dyDescent="0.2">
      <c r="A19" s="424"/>
      <c r="B19" s="429"/>
      <c r="C19" s="539">
        <v>3</v>
      </c>
      <c r="D19" s="440">
        <f>Kinderlager!D12</f>
        <v>0</v>
      </c>
      <c r="E19" s="194">
        <v>0</v>
      </c>
      <c r="F19" s="195">
        <v>0</v>
      </c>
      <c r="G19" s="437">
        <f>SUM(Jugendlager!E11:N11,Kinderlager!F12,Kinderlager!H12,Kinderlager!J12,Kinderlager!L12,Kinderlager!N12,Kinderlager!P12,Kinderlager!R12,Kinderlager!T12,Kinderlager!V12,Kinderlager!X12)</f>
        <v>0</v>
      </c>
      <c r="H19" s="438">
        <f>SUM(Kinderlager!Y12:AL12,Jugendlager!P11:U11)*Abrechnung!$N$18+SUM(Kinderlager!AM12:AZ12,Jugendlager!V11:AA11)*Abrechnung!$N$19</f>
        <v>0</v>
      </c>
      <c r="I19" s="439">
        <f t="shared" ref="I19:I87" si="0">-SUM(E19:F19,J19:K19)+SUM(G19:H19)</f>
        <v>0</v>
      </c>
      <c r="J19" s="194">
        <v>0</v>
      </c>
      <c r="K19" s="195">
        <v>0</v>
      </c>
      <c r="L19" s="235"/>
      <c r="M19" s="583" t="s">
        <v>150</v>
      </c>
      <c r="N19" s="578">
        <v>4</v>
      </c>
      <c r="O19" s="431"/>
    </row>
    <row r="20" spans="1:15" x14ac:dyDescent="0.2">
      <c r="A20" s="424"/>
      <c r="B20" s="429"/>
      <c r="C20" s="539">
        <v>4</v>
      </c>
      <c r="D20" s="440">
        <f>Kinderlager!D13</f>
        <v>0</v>
      </c>
      <c r="E20" s="194">
        <v>0</v>
      </c>
      <c r="F20" s="195">
        <v>0</v>
      </c>
      <c r="G20" s="437">
        <f>SUM(Jugendlager!E12:N12,Kinderlager!F13,Kinderlager!H13,Kinderlager!J13,Kinderlager!L13,Kinderlager!N13,Kinderlager!P13,Kinderlager!R13,Kinderlager!T13,Kinderlager!V13,Kinderlager!X13)</f>
        <v>0</v>
      </c>
      <c r="H20" s="438">
        <f>SUM(Kinderlager!Y13:AL13,Jugendlager!P12:U12)*Abrechnung!$N$18+SUM(Kinderlager!AM13:AZ13,Jugendlager!V12:AA12)*Abrechnung!$N$19</f>
        <v>0</v>
      </c>
      <c r="I20" s="439">
        <f t="shared" si="0"/>
        <v>0</v>
      </c>
      <c r="J20" s="194">
        <v>0</v>
      </c>
      <c r="K20" s="195">
        <v>0</v>
      </c>
      <c r="L20" s="235"/>
      <c r="O20" s="431"/>
    </row>
    <row r="21" spans="1:15" x14ac:dyDescent="0.2">
      <c r="A21" s="424"/>
      <c r="B21" s="429"/>
      <c r="C21" s="539">
        <v>5</v>
      </c>
      <c r="D21" s="440">
        <f>Kinderlager!D14</f>
        <v>0</v>
      </c>
      <c r="E21" s="194">
        <v>0</v>
      </c>
      <c r="F21" s="195">
        <v>0</v>
      </c>
      <c r="G21" s="437">
        <f>SUM(Jugendlager!E13:N13,Kinderlager!F14,Kinderlager!H14,Kinderlager!J14,Kinderlager!L14,Kinderlager!N14,Kinderlager!P14,Kinderlager!R14,Kinderlager!T14,Kinderlager!V14,Kinderlager!X14)</f>
        <v>0</v>
      </c>
      <c r="H21" s="438">
        <f>SUM(Kinderlager!Y14:AL14,Jugendlager!P13:U13)*Abrechnung!$N$18+SUM(Kinderlager!AM14:AZ14,Jugendlager!V13:AA13)*Abrechnung!$N$19</f>
        <v>0</v>
      </c>
      <c r="I21" s="439">
        <f t="shared" si="0"/>
        <v>0</v>
      </c>
      <c r="J21" s="194">
        <v>0</v>
      </c>
      <c r="K21" s="195">
        <v>0</v>
      </c>
      <c r="L21" s="235"/>
      <c r="O21" s="431"/>
    </row>
    <row r="22" spans="1:15" x14ac:dyDescent="0.2">
      <c r="A22" s="424"/>
      <c r="B22" s="429"/>
      <c r="C22" s="539">
        <v>6</v>
      </c>
      <c r="D22" s="440">
        <f>Kinderlager!D15</f>
        <v>0</v>
      </c>
      <c r="E22" s="194">
        <v>0</v>
      </c>
      <c r="F22" s="195">
        <v>0</v>
      </c>
      <c r="G22" s="437">
        <f>SUM(Jugendlager!E14:N14,Kinderlager!F15,Kinderlager!H15,Kinderlager!J15,Kinderlager!L15,Kinderlager!N15,Kinderlager!P15,Kinderlager!R15,Kinderlager!T15,Kinderlager!V15,Kinderlager!X15)</f>
        <v>0</v>
      </c>
      <c r="H22" s="438">
        <f>SUM(Kinderlager!Y15:AL15,Jugendlager!P14:U14)*Abrechnung!$N$18+SUM(Kinderlager!AM15:AZ15,Jugendlager!V14:AA14)*Abrechnung!$N$19</f>
        <v>0</v>
      </c>
      <c r="I22" s="439">
        <f t="shared" si="0"/>
        <v>0</v>
      </c>
      <c r="J22" s="194">
        <v>0</v>
      </c>
      <c r="K22" s="195">
        <v>0</v>
      </c>
      <c r="L22" s="235"/>
      <c r="O22" s="431"/>
    </row>
    <row r="23" spans="1:15" x14ac:dyDescent="0.2">
      <c r="A23" s="424"/>
      <c r="B23" s="429"/>
      <c r="C23" s="260">
        <v>7</v>
      </c>
      <c r="D23" s="440">
        <f>Kinderlager!D16</f>
        <v>0</v>
      </c>
      <c r="E23" s="194">
        <v>0</v>
      </c>
      <c r="F23" s="195">
        <v>0</v>
      </c>
      <c r="G23" s="437">
        <f>SUM(Jugendlager!E15:N15,Kinderlager!F16,Kinderlager!H16,Kinderlager!J16,Kinderlager!L16,Kinderlager!N16,Kinderlager!P16,Kinderlager!R16,Kinderlager!T16,Kinderlager!V16,Kinderlager!X16)</f>
        <v>0</v>
      </c>
      <c r="H23" s="438">
        <f>SUM(Kinderlager!Y16:AL16,Jugendlager!P15:U15)*Abrechnung!$N$18+SUM(Kinderlager!AM16:AZ16,Jugendlager!V15:AA15)*Abrechnung!$N$19</f>
        <v>0</v>
      </c>
      <c r="I23" s="439">
        <f t="shared" si="0"/>
        <v>0</v>
      </c>
      <c r="J23" s="194">
        <v>0</v>
      </c>
      <c r="K23" s="195">
        <v>0</v>
      </c>
      <c r="L23" s="235"/>
      <c r="O23" s="431"/>
    </row>
    <row r="24" spans="1:15" x14ac:dyDescent="0.2">
      <c r="A24" s="424"/>
      <c r="B24" s="429"/>
      <c r="C24" s="539">
        <v>8</v>
      </c>
      <c r="D24" s="440">
        <f>Kinderlager!D17</f>
        <v>0</v>
      </c>
      <c r="E24" s="194">
        <v>0</v>
      </c>
      <c r="F24" s="195">
        <v>0</v>
      </c>
      <c r="G24" s="437">
        <f>SUM(Jugendlager!E16:N16,Kinderlager!F17,Kinderlager!H17,Kinderlager!J17,Kinderlager!L17,Kinderlager!N17,Kinderlager!P17,Kinderlager!R17,Kinderlager!T17,Kinderlager!V17,Kinderlager!X17)</f>
        <v>0</v>
      </c>
      <c r="H24" s="438">
        <f>SUM(Kinderlager!Y17:AL17,Jugendlager!P16:U16)*Abrechnung!$N$18+SUM(Kinderlager!AM17:AZ17,Jugendlager!V16:AA16)*Abrechnung!$N$19</f>
        <v>0</v>
      </c>
      <c r="I24" s="439">
        <f t="shared" si="0"/>
        <v>0</v>
      </c>
      <c r="J24" s="194">
        <v>0</v>
      </c>
      <c r="K24" s="195">
        <v>0</v>
      </c>
      <c r="L24" s="235"/>
      <c r="O24" s="431"/>
    </row>
    <row r="25" spans="1:15" x14ac:dyDescent="0.2">
      <c r="A25" s="424"/>
      <c r="B25" s="429"/>
      <c r="C25" s="539">
        <v>9</v>
      </c>
      <c r="D25" s="440">
        <f>Kinderlager!D18</f>
        <v>0</v>
      </c>
      <c r="E25" s="194">
        <v>0</v>
      </c>
      <c r="F25" s="195">
        <v>0</v>
      </c>
      <c r="G25" s="437">
        <f>SUM(Jugendlager!E17:N17,Kinderlager!F18,Kinderlager!H18,Kinderlager!J18,Kinderlager!L18,Kinderlager!N18,Kinderlager!P18,Kinderlager!R18,Kinderlager!T18,Kinderlager!V18,Kinderlager!X18)</f>
        <v>0</v>
      </c>
      <c r="H25" s="438">
        <f>SUM(Kinderlager!Y18:AL18,Jugendlager!P17:U17)*Abrechnung!$N$18+SUM(Kinderlager!AM18:AZ18,Jugendlager!V17:AA17)*Abrechnung!$N$19</f>
        <v>0</v>
      </c>
      <c r="I25" s="439">
        <f t="shared" si="0"/>
        <v>0</v>
      </c>
      <c r="J25" s="194">
        <v>0</v>
      </c>
      <c r="K25" s="195">
        <v>0</v>
      </c>
      <c r="L25" s="235"/>
      <c r="O25" s="431"/>
    </row>
    <row r="26" spans="1:15" x14ac:dyDescent="0.2">
      <c r="A26" s="424"/>
      <c r="B26" s="429"/>
      <c r="C26" s="539">
        <v>10</v>
      </c>
      <c r="D26" s="440">
        <f>Kinderlager!D19</f>
        <v>0</v>
      </c>
      <c r="E26" s="194">
        <v>0</v>
      </c>
      <c r="F26" s="195">
        <v>0</v>
      </c>
      <c r="G26" s="437">
        <f>SUM(Jugendlager!E18:N18,Kinderlager!F19,Kinderlager!H19,Kinderlager!J19,Kinderlager!L19,Kinderlager!N19,Kinderlager!P19,Kinderlager!R19,Kinderlager!T19,Kinderlager!V19,Kinderlager!X19)</f>
        <v>0</v>
      </c>
      <c r="H26" s="438">
        <f>SUM(Kinderlager!Y19:AL19,Jugendlager!P18:U18)*Abrechnung!$N$18+SUM(Kinderlager!AM19:AZ19,Jugendlager!V18:AA18)*Abrechnung!$N$19</f>
        <v>0</v>
      </c>
      <c r="I26" s="439">
        <f t="shared" si="0"/>
        <v>0</v>
      </c>
      <c r="J26" s="194">
        <v>0</v>
      </c>
      <c r="K26" s="195">
        <v>0</v>
      </c>
      <c r="L26" s="235"/>
      <c r="O26" s="431"/>
    </row>
    <row r="27" spans="1:15" x14ac:dyDescent="0.2">
      <c r="A27" s="424"/>
      <c r="B27" s="429"/>
      <c r="C27" s="539">
        <v>11</v>
      </c>
      <c r="D27" s="440">
        <f>Kinderlager!D20</f>
        <v>0</v>
      </c>
      <c r="E27" s="194">
        <v>0</v>
      </c>
      <c r="F27" s="195">
        <v>0</v>
      </c>
      <c r="G27" s="437">
        <f>SUM(Jugendlager!E19:N19,Kinderlager!F20,Kinderlager!H20,Kinderlager!J20,Kinderlager!L20,Kinderlager!N20,Kinderlager!P20,Kinderlager!R20,Kinderlager!T20,Kinderlager!V20,Kinderlager!X20)</f>
        <v>0</v>
      </c>
      <c r="H27" s="438">
        <f>SUM(Kinderlager!Y20:AL20,Jugendlager!P19:U19)*Abrechnung!$N$18+SUM(Kinderlager!AM20:AZ20,Jugendlager!V19:AA19)*Abrechnung!$N$19</f>
        <v>0</v>
      </c>
      <c r="I27" s="439">
        <f t="shared" si="0"/>
        <v>0</v>
      </c>
      <c r="J27" s="194">
        <v>0</v>
      </c>
      <c r="K27" s="195">
        <v>0</v>
      </c>
      <c r="L27" s="235"/>
      <c r="O27" s="431"/>
    </row>
    <row r="28" spans="1:15" x14ac:dyDescent="0.2">
      <c r="A28" s="424"/>
      <c r="B28" s="429"/>
      <c r="C28" s="539">
        <v>12</v>
      </c>
      <c r="D28" s="440">
        <f>Kinderlager!D21</f>
        <v>0</v>
      </c>
      <c r="E28" s="194">
        <v>0</v>
      </c>
      <c r="F28" s="195">
        <v>0</v>
      </c>
      <c r="G28" s="437">
        <f>SUM(Jugendlager!E20:N20,Kinderlager!F21,Kinderlager!H21,Kinderlager!J21,Kinderlager!L21,Kinderlager!N21,Kinderlager!P21,Kinderlager!R21,Kinderlager!T21,Kinderlager!V21,Kinderlager!X21)</f>
        <v>0</v>
      </c>
      <c r="H28" s="438">
        <f>SUM(Kinderlager!Y21:AL21,Jugendlager!P20:U20)*Abrechnung!$N$18+SUM(Kinderlager!AM21:AZ21,Jugendlager!V20:AA20)*Abrechnung!$N$19</f>
        <v>0</v>
      </c>
      <c r="I28" s="439">
        <f t="shared" si="0"/>
        <v>0</v>
      </c>
      <c r="J28" s="194">
        <v>0</v>
      </c>
      <c r="K28" s="195">
        <v>0</v>
      </c>
      <c r="L28" s="235"/>
      <c r="O28" s="431"/>
    </row>
    <row r="29" spans="1:15" x14ac:dyDescent="0.2">
      <c r="A29" s="424"/>
      <c r="B29" s="429"/>
      <c r="C29" s="539">
        <v>13</v>
      </c>
      <c r="D29" s="440">
        <f>Kinderlager!D22</f>
        <v>0</v>
      </c>
      <c r="E29" s="194">
        <v>0</v>
      </c>
      <c r="F29" s="195">
        <v>0</v>
      </c>
      <c r="G29" s="437">
        <f>SUM(Jugendlager!E21:N21,Kinderlager!F22,Kinderlager!H22,Kinderlager!J22,Kinderlager!L22,Kinderlager!N22,Kinderlager!P22,Kinderlager!R22,Kinderlager!T22,Kinderlager!V22,Kinderlager!X22)</f>
        <v>0</v>
      </c>
      <c r="H29" s="438">
        <f>SUM(Kinderlager!Y22:AL22,Jugendlager!P21:U21)*Abrechnung!$N$18+SUM(Kinderlager!AM22:AZ22,Jugendlager!V21:AA21)*Abrechnung!$N$19</f>
        <v>0</v>
      </c>
      <c r="I29" s="439">
        <f t="shared" si="0"/>
        <v>0</v>
      </c>
      <c r="J29" s="194">
        <v>0</v>
      </c>
      <c r="K29" s="195">
        <v>0</v>
      </c>
      <c r="L29" s="235"/>
      <c r="M29" s="235"/>
      <c r="N29" s="235"/>
      <c r="O29" s="431"/>
    </row>
    <row r="30" spans="1:15" x14ac:dyDescent="0.2">
      <c r="A30" s="424"/>
      <c r="B30" s="429"/>
      <c r="C30" s="539">
        <v>14</v>
      </c>
      <c r="D30" s="440">
        <f>Kinderlager!D23</f>
        <v>0</v>
      </c>
      <c r="E30" s="194">
        <v>0</v>
      </c>
      <c r="F30" s="195">
        <v>0</v>
      </c>
      <c r="G30" s="437">
        <f>SUM(Jugendlager!E22:N22,Kinderlager!F23,Kinderlager!H23,Kinderlager!J23,Kinderlager!L23,Kinderlager!N23,Kinderlager!P23,Kinderlager!R23,Kinderlager!T23,Kinderlager!V23,Kinderlager!X23)</f>
        <v>0</v>
      </c>
      <c r="H30" s="438">
        <f>SUM(Kinderlager!Y23:AL23,Jugendlager!P22:U22)*Abrechnung!$N$18+SUM(Kinderlager!AM23:AZ23,Jugendlager!V22:AA22)*Abrechnung!$N$19</f>
        <v>0</v>
      </c>
      <c r="I30" s="439">
        <f t="shared" si="0"/>
        <v>0</v>
      </c>
      <c r="J30" s="194">
        <v>0</v>
      </c>
      <c r="K30" s="195">
        <v>0</v>
      </c>
      <c r="L30" s="235"/>
      <c r="O30" s="431"/>
    </row>
    <row r="31" spans="1:15" x14ac:dyDescent="0.2">
      <c r="A31" s="424"/>
      <c r="B31" s="429"/>
      <c r="C31" s="539">
        <v>15</v>
      </c>
      <c r="D31" s="440">
        <f>Kinderlager!D24</f>
        <v>0</v>
      </c>
      <c r="E31" s="194">
        <v>0</v>
      </c>
      <c r="F31" s="195">
        <v>0</v>
      </c>
      <c r="G31" s="437">
        <f>SUM(Jugendlager!E23:N23,Kinderlager!F24,Kinderlager!H24,Kinderlager!J24,Kinderlager!L24,Kinderlager!N24,Kinderlager!P24,Kinderlager!R24,Kinderlager!T24,Kinderlager!V24,Kinderlager!X24)</f>
        <v>0</v>
      </c>
      <c r="H31" s="438">
        <f>SUM(Kinderlager!Y24:AL24,Jugendlager!P23:U23)*Abrechnung!$N$18+SUM(Kinderlager!AM24:AZ24,Jugendlager!V23:AA23)*Abrechnung!$N$19</f>
        <v>0</v>
      </c>
      <c r="I31" s="439">
        <f t="shared" si="0"/>
        <v>0</v>
      </c>
      <c r="J31" s="194">
        <v>0</v>
      </c>
      <c r="K31" s="195">
        <v>0</v>
      </c>
      <c r="L31" s="235"/>
      <c r="O31" s="431"/>
    </row>
    <row r="32" spans="1:15" x14ac:dyDescent="0.2">
      <c r="A32" s="424"/>
      <c r="B32" s="429"/>
      <c r="C32" s="539">
        <v>16</v>
      </c>
      <c r="D32" s="440">
        <f>Kinderlager!D25</f>
        <v>0</v>
      </c>
      <c r="E32" s="194">
        <v>0</v>
      </c>
      <c r="F32" s="195">
        <v>0</v>
      </c>
      <c r="G32" s="437">
        <f>SUM(Jugendlager!E24:N24,Kinderlager!F25,Kinderlager!H25,Kinderlager!J25,Kinderlager!L25,Kinderlager!N25,Kinderlager!P25,Kinderlager!R25,Kinderlager!T25,Kinderlager!V25,Kinderlager!X25)</f>
        <v>0</v>
      </c>
      <c r="H32" s="438">
        <f>SUM(Kinderlager!Y25:AL25,Jugendlager!P24:U24)*Abrechnung!$N$18+SUM(Kinderlager!AM25:AZ25,Jugendlager!V24:AA24)*Abrechnung!$N$19</f>
        <v>0</v>
      </c>
      <c r="I32" s="439">
        <f t="shared" si="0"/>
        <v>0</v>
      </c>
      <c r="J32" s="194">
        <v>0</v>
      </c>
      <c r="K32" s="195">
        <v>0</v>
      </c>
      <c r="L32" s="235"/>
      <c r="O32" s="431"/>
    </row>
    <row r="33" spans="1:15" x14ac:dyDescent="0.2">
      <c r="A33" s="424"/>
      <c r="B33" s="429"/>
      <c r="C33" s="539">
        <v>17</v>
      </c>
      <c r="D33" s="440">
        <f>Kinderlager!D26</f>
        <v>0</v>
      </c>
      <c r="E33" s="194">
        <v>0</v>
      </c>
      <c r="F33" s="195">
        <v>0</v>
      </c>
      <c r="G33" s="437">
        <f>SUM(Jugendlager!E25:N25,Kinderlager!F26,Kinderlager!H26,Kinderlager!J26,Kinderlager!L26,Kinderlager!N26,Kinderlager!P26,Kinderlager!R26,Kinderlager!T26,Kinderlager!V26,Kinderlager!X26)</f>
        <v>0</v>
      </c>
      <c r="H33" s="438">
        <f>SUM(Kinderlager!Y26:AL26,Jugendlager!P25:U25)*Abrechnung!$N$18+SUM(Kinderlager!AM26:AZ26,Jugendlager!V25:AA25)*Abrechnung!$N$19</f>
        <v>0</v>
      </c>
      <c r="I33" s="439">
        <f t="shared" si="0"/>
        <v>0</v>
      </c>
      <c r="J33" s="194">
        <v>0</v>
      </c>
      <c r="K33" s="195">
        <v>0</v>
      </c>
      <c r="L33" s="235"/>
      <c r="O33" s="431"/>
    </row>
    <row r="34" spans="1:15" x14ac:dyDescent="0.2">
      <c r="A34" s="424"/>
      <c r="B34" s="429"/>
      <c r="C34" s="539">
        <v>18</v>
      </c>
      <c r="D34" s="440">
        <f>Kinderlager!D27</f>
        <v>0</v>
      </c>
      <c r="E34" s="194">
        <v>0</v>
      </c>
      <c r="F34" s="195">
        <v>0</v>
      </c>
      <c r="G34" s="437">
        <f>SUM(Jugendlager!E26:N26,Kinderlager!F27,Kinderlager!H27,Kinderlager!J27,Kinderlager!L27,Kinderlager!N27,Kinderlager!P27,Kinderlager!R27,Kinderlager!T27,Kinderlager!V27,Kinderlager!X27)</f>
        <v>0</v>
      </c>
      <c r="H34" s="438">
        <f>SUM(Kinderlager!Y27:AL27,Jugendlager!P26:U26)*Abrechnung!$N$18+SUM(Kinderlager!AM27:AZ27,Jugendlager!V26:AA26)*Abrechnung!$N$19</f>
        <v>0</v>
      </c>
      <c r="I34" s="439">
        <f t="shared" si="0"/>
        <v>0</v>
      </c>
      <c r="J34" s="194">
        <v>0</v>
      </c>
      <c r="K34" s="195">
        <v>0</v>
      </c>
      <c r="L34" s="235"/>
      <c r="O34" s="431"/>
    </row>
    <row r="35" spans="1:15" x14ac:dyDescent="0.2">
      <c r="A35" s="424"/>
      <c r="B35" s="429"/>
      <c r="C35" s="539">
        <v>19</v>
      </c>
      <c r="D35" s="440">
        <f>Kinderlager!D28</f>
        <v>0</v>
      </c>
      <c r="E35" s="194">
        <v>0</v>
      </c>
      <c r="F35" s="195">
        <v>0</v>
      </c>
      <c r="G35" s="437">
        <f>SUM(Jugendlager!E27:N27,Kinderlager!F28,Kinderlager!H28,Kinderlager!J28,Kinderlager!L28,Kinderlager!N28,Kinderlager!P28,Kinderlager!R28,Kinderlager!T28,Kinderlager!V28,Kinderlager!X28)</f>
        <v>0</v>
      </c>
      <c r="H35" s="438">
        <f>SUM(Kinderlager!Y28:AL28,Jugendlager!P27:U27)*Abrechnung!$N$18+SUM(Kinderlager!AM28:AZ28,Jugendlager!V27:AA27)*Abrechnung!$N$19</f>
        <v>0</v>
      </c>
      <c r="I35" s="439">
        <f t="shared" si="0"/>
        <v>0</v>
      </c>
      <c r="J35" s="194">
        <v>0</v>
      </c>
      <c r="K35" s="195">
        <v>0</v>
      </c>
      <c r="L35" s="235"/>
      <c r="O35" s="431"/>
    </row>
    <row r="36" spans="1:15" x14ac:dyDescent="0.2">
      <c r="A36" s="424"/>
      <c r="B36" s="429"/>
      <c r="C36" s="539">
        <v>20</v>
      </c>
      <c r="D36" s="440">
        <f>Kinderlager!D29</f>
        <v>0</v>
      </c>
      <c r="E36" s="194">
        <v>0</v>
      </c>
      <c r="F36" s="195">
        <v>0</v>
      </c>
      <c r="G36" s="437">
        <f>SUM(Jugendlager!E28:N28,Kinderlager!F29,Kinderlager!H29,Kinderlager!J29,Kinderlager!L29,Kinderlager!N29,Kinderlager!P29,Kinderlager!R29,Kinderlager!T29,Kinderlager!V29,Kinderlager!X29)</f>
        <v>0</v>
      </c>
      <c r="H36" s="438">
        <f>SUM(Kinderlager!Y29:AL29,Jugendlager!P28:U28)*Abrechnung!$N$18+SUM(Kinderlager!AM29:AZ29,Jugendlager!V28:AA28)*Abrechnung!$N$19</f>
        <v>0</v>
      </c>
      <c r="I36" s="439">
        <f t="shared" si="0"/>
        <v>0</v>
      </c>
      <c r="J36" s="194">
        <v>0</v>
      </c>
      <c r="K36" s="195">
        <v>0</v>
      </c>
      <c r="L36" s="235"/>
      <c r="O36" s="431"/>
    </row>
    <row r="37" spans="1:15" x14ac:dyDescent="0.2">
      <c r="A37" s="424"/>
      <c r="B37" s="429"/>
      <c r="C37" s="539">
        <v>21</v>
      </c>
      <c r="D37" s="440">
        <f>Kinderlager!D30</f>
        <v>0</v>
      </c>
      <c r="E37" s="194">
        <v>0</v>
      </c>
      <c r="F37" s="195">
        <v>0</v>
      </c>
      <c r="G37" s="437">
        <f>SUM(Jugendlager!E29:N29,Kinderlager!F30,Kinderlager!H30,Kinderlager!J30,Kinderlager!L30,Kinderlager!N30,Kinderlager!P30,Kinderlager!R30,Kinderlager!T30,Kinderlager!V30,Kinderlager!X30)</f>
        <v>0</v>
      </c>
      <c r="H37" s="438">
        <f>SUM(Kinderlager!Y30:AL30,Jugendlager!P29:U29)*Abrechnung!$N$18+SUM(Kinderlager!AM30:AZ30,Jugendlager!V29:AA29)*Abrechnung!$N$19</f>
        <v>0</v>
      </c>
      <c r="I37" s="439">
        <f t="shared" si="0"/>
        <v>0</v>
      </c>
      <c r="J37" s="194">
        <v>0</v>
      </c>
      <c r="K37" s="195">
        <v>0</v>
      </c>
      <c r="L37" s="235"/>
      <c r="O37" s="431"/>
    </row>
    <row r="38" spans="1:15" x14ac:dyDescent="0.2">
      <c r="A38" s="424"/>
      <c r="B38" s="429"/>
      <c r="C38" s="539">
        <v>22</v>
      </c>
      <c r="D38" s="440">
        <f>Kinderlager!D31</f>
        <v>0</v>
      </c>
      <c r="E38" s="194">
        <v>0</v>
      </c>
      <c r="F38" s="195">
        <v>0</v>
      </c>
      <c r="G38" s="437">
        <f>SUM(Jugendlager!E30:N30,Kinderlager!F31,Kinderlager!H31,Kinderlager!J31,Kinderlager!L31,Kinderlager!N31,Kinderlager!P31,Kinderlager!R31,Kinderlager!T31,Kinderlager!V31,Kinderlager!X31)</f>
        <v>0</v>
      </c>
      <c r="H38" s="438">
        <f>SUM(Kinderlager!Y31:AL31,Jugendlager!P30:U30)*Abrechnung!$N$18+SUM(Kinderlager!AM31:AZ31,Jugendlager!V30:AA30)*Abrechnung!$N$19</f>
        <v>0</v>
      </c>
      <c r="I38" s="439">
        <f t="shared" si="0"/>
        <v>0</v>
      </c>
      <c r="J38" s="194">
        <v>0</v>
      </c>
      <c r="K38" s="195">
        <v>0</v>
      </c>
      <c r="L38" s="235"/>
      <c r="O38" s="431"/>
    </row>
    <row r="39" spans="1:15" x14ac:dyDescent="0.2">
      <c r="A39" s="424"/>
      <c r="B39" s="429"/>
      <c r="C39" s="539">
        <v>23</v>
      </c>
      <c r="D39" s="440">
        <f>Kinderlager!D32</f>
        <v>0</v>
      </c>
      <c r="E39" s="194">
        <v>0</v>
      </c>
      <c r="F39" s="195">
        <v>0</v>
      </c>
      <c r="G39" s="437">
        <f>SUM(Jugendlager!E31:N31,Kinderlager!F32,Kinderlager!H32,Kinderlager!J32,Kinderlager!L32,Kinderlager!N32,Kinderlager!P32,Kinderlager!R32,Kinderlager!T32,Kinderlager!V32,Kinderlager!X32)</f>
        <v>0</v>
      </c>
      <c r="H39" s="438">
        <f>SUM(Kinderlager!Y32:AL32,Jugendlager!P31:U31)*Abrechnung!$N$18+SUM(Kinderlager!AM32:AZ32,Jugendlager!V31:AA31)*Abrechnung!$N$19</f>
        <v>0</v>
      </c>
      <c r="I39" s="439">
        <f t="shared" si="0"/>
        <v>0</v>
      </c>
      <c r="J39" s="194">
        <v>0</v>
      </c>
      <c r="K39" s="195">
        <v>0</v>
      </c>
      <c r="L39" s="235"/>
      <c r="O39" s="431"/>
    </row>
    <row r="40" spans="1:15" x14ac:dyDescent="0.2">
      <c r="A40" s="424"/>
      <c r="B40" s="429"/>
      <c r="C40" s="539">
        <v>24</v>
      </c>
      <c r="D40" s="440">
        <f>Kinderlager!D33</f>
        <v>0</v>
      </c>
      <c r="E40" s="194">
        <v>0</v>
      </c>
      <c r="F40" s="195">
        <v>0</v>
      </c>
      <c r="G40" s="437">
        <f>SUM(Jugendlager!E32:N32,Kinderlager!F33,Kinderlager!H33,Kinderlager!J33,Kinderlager!L33,Kinderlager!N33,Kinderlager!P33,Kinderlager!R33,Kinderlager!T33,Kinderlager!V33,Kinderlager!X33)</f>
        <v>0</v>
      </c>
      <c r="H40" s="438">
        <f>SUM(Kinderlager!Y33:AL33,Jugendlager!P32:U32)*Abrechnung!$N$18+SUM(Kinderlager!AM33:AZ33,Jugendlager!V32:AA32)*Abrechnung!$N$19</f>
        <v>0</v>
      </c>
      <c r="I40" s="439">
        <f t="shared" si="0"/>
        <v>0</v>
      </c>
      <c r="J40" s="194">
        <v>0</v>
      </c>
      <c r="K40" s="195">
        <v>0</v>
      </c>
      <c r="L40" s="235"/>
      <c r="O40" s="431"/>
    </row>
    <row r="41" spans="1:15" x14ac:dyDescent="0.2">
      <c r="A41" s="424"/>
      <c r="B41" s="429"/>
      <c r="C41" s="539">
        <v>25</v>
      </c>
      <c r="D41" s="440">
        <f>Kinderlager!D34</f>
        <v>0</v>
      </c>
      <c r="E41" s="194">
        <v>0</v>
      </c>
      <c r="F41" s="195">
        <v>0</v>
      </c>
      <c r="G41" s="437">
        <f>SUM(Jugendlager!E33:N33,Kinderlager!F34,Kinderlager!H34,Kinderlager!J34,Kinderlager!L34,Kinderlager!N34,Kinderlager!P34,Kinderlager!R34,Kinderlager!T34,Kinderlager!V34,Kinderlager!X34)</f>
        <v>0</v>
      </c>
      <c r="H41" s="438">
        <f>SUM(Kinderlager!Y34:AL34,Jugendlager!P33:U33)*Abrechnung!$N$18+SUM(Kinderlager!AM34:AZ34,Jugendlager!V33:AA33)*Abrechnung!$N$19</f>
        <v>0</v>
      </c>
      <c r="I41" s="439">
        <f t="shared" si="0"/>
        <v>0</v>
      </c>
      <c r="J41" s="194">
        <v>0</v>
      </c>
      <c r="K41" s="195">
        <v>0</v>
      </c>
      <c r="L41" s="235"/>
      <c r="O41" s="431"/>
    </row>
    <row r="42" spans="1:15" x14ac:dyDescent="0.2">
      <c r="A42" s="424"/>
      <c r="B42" s="429"/>
      <c r="C42" s="539">
        <v>26</v>
      </c>
      <c r="D42" s="440">
        <f>Kinderlager!D35</f>
        <v>0</v>
      </c>
      <c r="E42" s="194">
        <v>0</v>
      </c>
      <c r="F42" s="195">
        <v>0</v>
      </c>
      <c r="G42" s="437">
        <f>SUM(Jugendlager!E34:N34,Kinderlager!F35,Kinderlager!H35,Kinderlager!J35,Kinderlager!L35,Kinderlager!N35,Kinderlager!P35,Kinderlager!R35,Kinderlager!T35,Kinderlager!V35,Kinderlager!X35)</f>
        <v>0</v>
      </c>
      <c r="H42" s="438">
        <f>SUM(Kinderlager!Y35:AL35,Jugendlager!P34:U34)*Abrechnung!$N$18+SUM(Kinderlager!AM35:AZ35,Jugendlager!V34:AA34)*Abrechnung!$N$19</f>
        <v>0</v>
      </c>
      <c r="I42" s="439">
        <f t="shared" si="0"/>
        <v>0</v>
      </c>
      <c r="J42" s="194">
        <v>0</v>
      </c>
      <c r="K42" s="195">
        <v>0</v>
      </c>
      <c r="L42" s="235"/>
      <c r="M42" s="235"/>
      <c r="N42" s="235"/>
      <c r="O42" s="431"/>
    </row>
    <row r="43" spans="1:15" x14ac:dyDescent="0.2">
      <c r="A43" s="424"/>
      <c r="B43" s="429"/>
      <c r="C43" s="539">
        <v>27</v>
      </c>
      <c r="D43" s="440">
        <f>Kinderlager!D36</f>
        <v>0</v>
      </c>
      <c r="E43" s="194">
        <v>0</v>
      </c>
      <c r="F43" s="195">
        <v>0</v>
      </c>
      <c r="G43" s="437">
        <f>SUM(Jugendlager!E35:N35,Kinderlager!F36,Kinderlager!H36,Kinderlager!J36,Kinderlager!L36,Kinderlager!N36,Kinderlager!P36,Kinderlager!R36,Kinderlager!T36,Kinderlager!V36,Kinderlager!X36)</f>
        <v>0</v>
      </c>
      <c r="H43" s="438">
        <f>SUM(Kinderlager!Y36:AL36,Jugendlager!P35:U35)*Abrechnung!$N$18+SUM(Kinderlager!AM36:AZ36,Jugendlager!V35:AA35)*Abrechnung!$N$19</f>
        <v>0</v>
      </c>
      <c r="I43" s="439">
        <f t="shared" si="0"/>
        <v>0</v>
      </c>
      <c r="J43" s="194">
        <v>0</v>
      </c>
      <c r="K43" s="195">
        <v>0</v>
      </c>
      <c r="L43" s="235"/>
      <c r="M43" s="235"/>
      <c r="N43" s="235"/>
      <c r="O43" s="431"/>
    </row>
    <row r="44" spans="1:15" x14ac:dyDescent="0.2">
      <c r="A44" s="424"/>
      <c r="B44" s="429"/>
      <c r="C44" s="539">
        <v>28</v>
      </c>
      <c r="D44" s="440">
        <f>Kinderlager!D37</f>
        <v>0</v>
      </c>
      <c r="E44" s="194">
        <v>0</v>
      </c>
      <c r="F44" s="195">
        <v>0</v>
      </c>
      <c r="G44" s="437">
        <f>SUM(Jugendlager!E36:N36,Kinderlager!F37,Kinderlager!H37,Kinderlager!J37,Kinderlager!L37,Kinderlager!N37,Kinderlager!P37,Kinderlager!R37,Kinderlager!T37,Kinderlager!V37,Kinderlager!X37)</f>
        <v>0</v>
      </c>
      <c r="H44" s="438">
        <f>SUM(Kinderlager!Y37:AL37,Jugendlager!P36:U36)*Abrechnung!$N$18+SUM(Kinderlager!AM37:AZ37,Jugendlager!V36:AA36)*Abrechnung!$N$19</f>
        <v>0</v>
      </c>
      <c r="I44" s="439">
        <f t="shared" si="0"/>
        <v>0</v>
      </c>
      <c r="J44" s="194">
        <v>0</v>
      </c>
      <c r="K44" s="195">
        <v>0</v>
      </c>
      <c r="L44" s="235"/>
      <c r="M44" s="235"/>
      <c r="N44" s="235"/>
      <c r="O44" s="431"/>
    </row>
    <row r="45" spans="1:15" x14ac:dyDescent="0.2">
      <c r="A45" s="424"/>
      <c r="B45" s="429"/>
      <c r="C45" s="539">
        <v>29</v>
      </c>
      <c r="D45" s="440">
        <f>Kinderlager!D38</f>
        <v>0</v>
      </c>
      <c r="E45" s="194">
        <v>0</v>
      </c>
      <c r="F45" s="195">
        <v>0</v>
      </c>
      <c r="G45" s="437">
        <f>SUM(Jugendlager!E37:N37,Kinderlager!F38,Kinderlager!H38,Kinderlager!J38,Kinderlager!L38,Kinderlager!N38,Kinderlager!P38,Kinderlager!R38,Kinderlager!T38,Kinderlager!V38,Kinderlager!X38)</f>
        <v>0</v>
      </c>
      <c r="H45" s="438">
        <f>SUM(Kinderlager!Y38:AL38,Jugendlager!P37:U37)*Abrechnung!$N$18+SUM(Kinderlager!AM38:AZ38,Jugendlager!V37:AA37)*Abrechnung!$N$19</f>
        <v>0</v>
      </c>
      <c r="I45" s="439">
        <f t="shared" si="0"/>
        <v>0</v>
      </c>
      <c r="J45" s="194">
        <v>0</v>
      </c>
      <c r="K45" s="195">
        <v>0</v>
      </c>
      <c r="L45" s="235"/>
      <c r="M45" s="235"/>
      <c r="N45" s="235"/>
      <c r="O45" s="431"/>
    </row>
    <row r="46" spans="1:15" x14ac:dyDescent="0.2">
      <c r="A46" s="424"/>
      <c r="B46" s="429"/>
      <c r="C46" s="539">
        <v>30</v>
      </c>
      <c r="D46" s="440">
        <f>Kinderlager!D39</f>
        <v>0</v>
      </c>
      <c r="E46" s="194">
        <v>0</v>
      </c>
      <c r="F46" s="195">
        <v>0</v>
      </c>
      <c r="G46" s="437">
        <f>SUM(Jugendlager!E38:N38,Kinderlager!F39,Kinderlager!H39,Kinderlager!J39,Kinderlager!L39,Kinderlager!N39,Kinderlager!P39,Kinderlager!R39,Kinderlager!T39,Kinderlager!V39,Kinderlager!X39)</f>
        <v>0</v>
      </c>
      <c r="H46" s="438">
        <f>SUM(Kinderlager!Y39:AL39,Jugendlager!P38:U38)*Abrechnung!$N$18+SUM(Kinderlager!AM39:AZ39,Jugendlager!V38:AA38)*Abrechnung!$N$19</f>
        <v>0</v>
      </c>
      <c r="I46" s="439">
        <f t="shared" si="0"/>
        <v>0</v>
      </c>
      <c r="J46" s="194">
        <v>0</v>
      </c>
      <c r="K46" s="195">
        <v>0</v>
      </c>
      <c r="L46" s="235"/>
      <c r="M46" s="235"/>
      <c r="N46" s="235"/>
      <c r="O46" s="431"/>
    </row>
    <row r="47" spans="1:15" x14ac:dyDescent="0.2">
      <c r="A47" s="424"/>
      <c r="B47" s="429"/>
      <c r="C47" s="539">
        <v>31</v>
      </c>
      <c r="D47" s="440">
        <f>Kinderlager!D40</f>
        <v>0</v>
      </c>
      <c r="E47" s="194">
        <v>0</v>
      </c>
      <c r="F47" s="195">
        <v>0</v>
      </c>
      <c r="G47" s="437">
        <f>SUM(Jugendlager!E39:N39,Kinderlager!F40,Kinderlager!H40,Kinderlager!J40,Kinderlager!L40,Kinderlager!N40,Kinderlager!P40,Kinderlager!R40,Kinderlager!T40,Kinderlager!V40,Kinderlager!X40)</f>
        <v>0</v>
      </c>
      <c r="H47" s="438">
        <f>SUM(Kinderlager!Y40:AL40,Jugendlager!P39:U39)*Abrechnung!$N$18+SUM(Kinderlager!AM40:AZ40,Jugendlager!V39:AA39)*Abrechnung!$N$19</f>
        <v>0</v>
      </c>
      <c r="I47" s="439">
        <f t="shared" si="0"/>
        <v>0</v>
      </c>
      <c r="J47" s="194">
        <v>0</v>
      </c>
      <c r="K47" s="195">
        <v>0</v>
      </c>
      <c r="L47" s="235"/>
      <c r="M47" s="235"/>
      <c r="N47" s="235"/>
      <c r="O47" s="431"/>
    </row>
    <row r="48" spans="1:15" x14ac:dyDescent="0.2">
      <c r="A48" s="424"/>
      <c r="B48" s="429"/>
      <c r="C48" s="539">
        <v>32</v>
      </c>
      <c r="D48" s="440">
        <f>Kinderlager!D41</f>
        <v>0</v>
      </c>
      <c r="E48" s="194">
        <v>0</v>
      </c>
      <c r="F48" s="195">
        <v>0</v>
      </c>
      <c r="G48" s="437">
        <f>SUM(Jugendlager!E40:N40,Kinderlager!F41,Kinderlager!H41,Kinderlager!J41,Kinderlager!L41,Kinderlager!N41,Kinderlager!P41,Kinderlager!R41,Kinderlager!T41,Kinderlager!V41,Kinderlager!X41)</f>
        <v>0</v>
      </c>
      <c r="H48" s="438">
        <f>SUM(Kinderlager!Y41:AL41,Jugendlager!P40:U40)*Abrechnung!$N$18+SUM(Kinderlager!AM41:AZ41,Jugendlager!V40:AA40)*Abrechnung!$N$19</f>
        <v>0</v>
      </c>
      <c r="I48" s="439">
        <f t="shared" si="0"/>
        <v>0</v>
      </c>
      <c r="J48" s="194">
        <v>0</v>
      </c>
      <c r="K48" s="195">
        <v>0</v>
      </c>
      <c r="L48" s="235"/>
      <c r="M48" s="235"/>
      <c r="N48" s="235"/>
      <c r="O48" s="431"/>
    </row>
    <row r="49" spans="1:15" x14ac:dyDescent="0.2">
      <c r="A49" s="424"/>
      <c r="B49" s="429"/>
      <c r="C49" s="539">
        <v>33</v>
      </c>
      <c r="D49" s="440">
        <f>Kinderlager!D42</f>
        <v>0</v>
      </c>
      <c r="E49" s="194">
        <v>0</v>
      </c>
      <c r="F49" s="195">
        <v>0</v>
      </c>
      <c r="G49" s="437">
        <f>SUM(Jugendlager!E41:N41,Kinderlager!F42,Kinderlager!H42,Kinderlager!J42,Kinderlager!L42,Kinderlager!N42,Kinderlager!P42,Kinderlager!R42,Kinderlager!T42,Kinderlager!V42,Kinderlager!X42)</f>
        <v>0</v>
      </c>
      <c r="H49" s="438">
        <f>SUM(Kinderlager!Y42:AL42,Jugendlager!P41:U41)*Abrechnung!$N$18+SUM(Kinderlager!AM42:AZ42,Jugendlager!V41:AA41)*Abrechnung!$N$19</f>
        <v>0</v>
      </c>
      <c r="I49" s="439">
        <f t="shared" si="0"/>
        <v>0</v>
      </c>
      <c r="J49" s="194">
        <v>0</v>
      </c>
      <c r="K49" s="195">
        <v>0</v>
      </c>
      <c r="L49" s="235"/>
      <c r="M49" s="235"/>
      <c r="N49" s="235"/>
      <c r="O49" s="431"/>
    </row>
    <row r="50" spans="1:15" x14ac:dyDescent="0.2">
      <c r="A50" s="424"/>
      <c r="B50" s="429"/>
      <c r="C50" s="539">
        <v>34</v>
      </c>
      <c r="D50" s="440">
        <f>Kinderlager!D43</f>
        <v>0</v>
      </c>
      <c r="E50" s="194">
        <v>0</v>
      </c>
      <c r="F50" s="195">
        <v>0</v>
      </c>
      <c r="G50" s="437">
        <f>SUM(Jugendlager!E42:N42,Kinderlager!F43,Kinderlager!H43,Kinderlager!J43,Kinderlager!L43,Kinderlager!N43,Kinderlager!P43,Kinderlager!R43,Kinderlager!T43,Kinderlager!V43,Kinderlager!X43)</f>
        <v>0</v>
      </c>
      <c r="H50" s="438">
        <f>SUM(Kinderlager!Y43:AL43,Jugendlager!P42:U42)*Abrechnung!$N$18+SUM(Kinderlager!AM43:AZ43,Jugendlager!V42:AA42)*Abrechnung!$N$19</f>
        <v>0</v>
      </c>
      <c r="I50" s="439">
        <f t="shared" si="0"/>
        <v>0</v>
      </c>
      <c r="J50" s="194">
        <v>0</v>
      </c>
      <c r="K50" s="195">
        <v>0</v>
      </c>
      <c r="L50" s="235"/>
      <c r="M50" s="235"/>
      <c r="N50" s="235"/>
      <c r="O50" s="431"/>
    </row>
    <row r="51" spans="1:15" x14ac:dyDescent="0.2">
      <c r="A51" s="424"/>
      <c r="B51" s="429"/>
      <c r="C51" s="539">
        <v>35</v>
      </c>
      <c r="D51" s="440">
        <f>Kinderlager!D44</f>
        <v>0</v>
      </c>
      <c r="E51" s="194">
        <v>0</v>
      </c>
      <c r="F51" s="195">
        <v>0</v>
      </c>
      <c r="G51" s="437">
        <f>SUM(Jugendlager!E43:N43,Kinderlager!F44,Kinderlager!H44,Kinderlager!J44,Kinderlager!L44,Kinderlager!N44,Kinderlager!P44,Kinderlager!R44,Kinderlager!T44,Kinderlager!V44,Kinderlager!X44)</f>
        <v>0</v>
      </c>
      <c r="H51" s="438">
        <f>SUM(Kinderlager!Y44:AL44,Jugendlager!P43:U43)*Abrechnung!$N$18+SUM(Kinderlager!AM44:AZ44,Jugendlager!V43:AA43)*Abrechnung!$N$19</f>
        <v>0</v>
      </c>
      <c r="I51" s="439">
        <f t="shared" si="0"/>
        <v>0</v>
      </c>
      <c r="J51" s="194">
        <v>0</v>
      </c>
      <c r="K51" s="195">
        <v>0</v>
      </c>
      <c r="L51" s="235"/>
      <c r="M51" s="235"/>
      <c r="N51" s="235"/>
      <c r="O51" s="431"/>
    </row>
    <row r="52" spans="1:15" x14ac:dyDescent="0.2">
      <c r="A52" s="424"/>
      <c r="B52" s="429"/>
      <c r="C52" s="539">
        <v>36</v>
      </c>
      <c r="D52" s="440">
        <f>Kinderlager!D45</f>
        <v>0</v>
      </c>
      <c r="E52" s="194">
        <v>0</v>
      </c>
      <c r="F52" s="195">
        <v>0</v>
      </c>
      <c r="G52" s="437">
        <f>SUM(Jugendlager!E44:N44,Kinderlager!F45,Kinderlager!H45,Kinderlager!J45,Kinderlager!L45,Kinderlager!N45,Kinderlager!P45,Kinderlager!R45,Kinderlager!T45,Kinderlager!V45,Kinderlager!X45)</f>
        <v>0</v>
      </c>
      <c r="H52" s="438">
        <f>SUM(Kinderlager!Y45:AL45,Jugendlager!P44:U44)*Abrechnung!$N$18+SUM(Kinderlager!AM45:AZ45,Jugendlager!V44:AA44)*Abrechnung!$N$19</f>
        <v>0</v>
      </c>
      <c r="I52" s="439">
        <f t="shared" si="0"/>
        <v>0</v>
      </c>
      <c r="J52" s="194">
        <v>0</v>
      </c>
      <c r="K52" s="195">
        <v>0</v>
      </c>
      <c r="L52" s="235"/>
      <c r="M52" s="235"/>
      <c r="N52" s="235"/>
      <c r="O52" s="431"/>
    </row>
    <row r="53" spans="1:15" x14ac:dyDescent="0.2">
      <c r="A53" s="424"/>
      <c r="B53" s="429"/>
      <c r="C53" s="539">
        <v>37</v>
      </c>
      <c r="D53" s="440">
        <f>Kinderlager!D46</f>
        <v>0</v>
      </c>
      <c r="E53" s="194">
        <v>0</v>
      </c>
      <c r="F53" s="195">
        <v>0</v>
      </c>
      <c r="G53" s="437">
        <f>SUM(Jugendlager!E45:N45,Kinderlager!F46,Kinderlager!H46,Kinderlager!J46,Kinderlager!L46,Kinderlager!N46,Kinderlager!P46,Kinderlager!R46,Kinderlager!T46,Kinderlager!V46,Kinderlager!X46)</f>
        <v>0</v>
      </c>
      <c r="H53" s="438">
        <f>SUM(Kinderlager!Y46:AL46,Jugendlager!P45:U45)*Abrechnung!$N$18+SUM(Kinderlager!AM46:AZ46,Jugendlager!V45:AA45)*Abrechnung!$N$19</f>
        <v>0</v>
      </c>
      <c r="I53" s="439">
        <f t="shared" si="0"/>
        <v>0</v>
      </c>
      <c r="J53" s="194">
        <v>0</v>
      </c>
      <c r="K53" s="195">
        <v>0</v>
      </c>
      <c r="L53" s="235"/>
      <c r="M53" s="235"/>
      <c r="N53" s="235"/>
      <c r="O53" s="431"/>
    </row>
    <row r="54" spans="1:15" x14ac:dyDescent="0.2">
      <c r="A54" s="424"/>
      <c r="B54" s="429"/>
      <c r="C54" s="539">
        <v>38</v>
      </c>
      <c r="D54" s="440">
        <f>Kinderlager!D47</f>
        <v>0</v>
      </c>
      <c r="E54" s="194">
        <v>0</v>
      </c>
      <c r="F54" s="195">
        <v>0</v>
      </c>
      <c r="G54" s="437">
        <f>SUM(Jugendlager!E46:N46,Kinderlager!F47,Kinderlager!H47,Kinderlager!J47,Kinderlager!L47,Kinderlager!N47,Kinderlager!P47,Kinderlager!R47,Kinderlager!T47,Kinderlager!V47,Kinderlager!X47)</f>
        <v>0</v>
      </c>
      <c r="H54" s="438">
        <f>SUM(Kinderlager!Y47:AL47,Jugendlager!P46:U46)*Abrechnung!$N$18+SUM(Kinderlager!AM47:AZ47,Jugendlager!V46:AA46)*Abrechnung!$N$19</f>
        <v>0</v>
      </c>
      <c r="I54" s="439">
        <f t="shared" si="0"/>
        <v>0</v>
      </c>
      <c r="J54" s="194">
        <v>0</v>
      </c>
      <c r="K54" s="195">
        <v>0</v>
      </c>
      <c r="L54" s="235"/>
      <c r="M54" s="235"/>
      <c r="N54" s="235"/>
      <c r="O54" s="431"/>
    </row>
    <row r="55" spans="1:15" x14ac:dyDescent="0.2">
      <c r="A55" s="424"/>
      <c r="B55" s="429"/>
      <c r="C55" s="539">
        <v>39</v>
      </c>
      <c r="D55" s="440">
        <f>Kinderlager!D48</f>
        <v>0</v>
      </c>
      <c r="E55" s="194">
        <v>0</v>
      </c>
      <c r="F55" s="195">
        <v>0</v>
      </c>
      <c r="G55" s="437">
        <f>SUM(Jugendlager!E47:N47,Kinderlager!F48,Kinderlager!H48,Kinderlager!J48,Kinderlager!L48,Kinderlager!N48,Kinderlager!P48,Kinderlager!R48,Kinderlager!T48,Kinderlager!V48,Kinderlager!X48)</f>
        <v>0</v>
      </c>
      <c r="H55" s="438">
        <f>SUM(Kinderlager!Y48:AL48,Jugendlager!P47:U47)*Abrechnung!$N$18+SUM(Kinderlager!AM48:AZ48,Jugendlager!V47:AA47)*Abrechnung!$N$19</f>
        <v>0</v>
      </c>
      <c r="I55" s="439">
        <f t="shared" si="0"/>
        <v>0</v>
      </c>
      <c r="J55" s="194">
        <v>0</v>
      </c>
      <c r="K55" s="195">
        <v>0</v>
      </c>
      <c r="L55" s="235"/>
      <c r="M55" s="235"/>
      <c r="N55" s="235"/>
      <c r="O55" s="431"/>
    </row>
    <row r="56" spans="1:15" x14ac:dyDescent="0.2">
      <c r="A56" s="424"/>
      <c r="B56" s="429"/>
      <c r="C56" s="539">
        <v>40</v>
      </c>
      <c r="D56" s="440">
        <f>Kinderlager!D49</f>
        <v>0</v>
      </c>
      <c r="E56" s="194">
        <v>0</v>
      </c>
      <c r="F56" s="195">
        <v>0</v>
      </c>
      <c r="G56" s="437">
        <f>SUM(Jugendlager!E48:N48,Kinderlager!F49,Kinderlager!H49,Kinderlager!J49,Kinderlager!L49,Kinderlager!N49,Kinderlager!P49,Kinderlager!R49,Kinderlager!T49,Kinderlager!V49,Kinderlager!X49)</f>
        <v>0</v>
      </c>
      <c r="H56" s="438">
        <f>SUM(Kinderlager!Y49:AL49,Jugendlager!P48:U48)*Abrechnung!$N$18+SUM(Kinderlager!AM49:AZ49,Jugendlager!V48:AA48)*Abrechnung!$N$19</f>
        <v>0</v>
      </c>
      <c r="I56" s="439">
        <f t="shared" si="0"/>
        <v>0</v>
      </c>
      <c r="J56" s="194">
        <v>0</v>
      </c>
      <c r="K56" s="195">
        <v>0</v>
      </c>
      <c r="L56" s="235"/>
      <c r="M56" s="235"/>
      <c r="N56" s="235"/>
      <c r="O56" s="431"/>
    </row>
    <row r="57" spans="1:15" x14ac:dyDescent="0.2">
      <c r="A57" s="424"/>
      <c r="B57" s="429"/>
      <c r="C57" s="539">
        <v>41</v>
      </c>
      <c r="D57" s="440">
        <f>Kinderlager!D50</f>
        <v>0</v>
      </c>
      <c r="E57" s="194">
        <v>0</v>
      </c>
      <c r="F57" s="195">
        <v>0</v>
      </c>
      <c r="G57" s="437">
        <f>SUM(Jugendlager!E49:N49,Kinderlager!F50,Kinderlager!H50,Kinderlager!J50,Kinderlager!L50,Kinderlager!N50,Kinderlager!P50,Kinderlager!R50,Kinderlager!T50,Kinderlager!V50,Kinderlager!X50)</f>
        <v>0</v>
      </c>
      <c r="H57" s="438">
        <f>SUM(Kinderlager!Y50:AL50,Jugendlager!P49:U49)*Abrechnung!$N$18+SUM(Kinderlager!AM50:AZ50,Jugendlager!V49:AA49)*Abrechnung!$N$19</f>
        <v>0</v>
      </c>
      <c r="I57" s="439">
        <f t="shared" si="0"/>
        <v>0</v>
      </c>
      <c r="J57" s="194">
        <v>0</v>
      </c>
      <c r="K57" s="195">
        <v>0</v>
      </c>
      <c r="L57" s="235"/>
      <c r="M57" s="235"/>
      <c r="N57" s="235"/>
      <c r="O57" s="431"/>
    </row>
    <row r="58" spans="1:15" x14ac:dyDescent="0.2">
      <c r="A58" s="424"/>
      <c r="B58" s="429"/>
      <c r="C58" s="539">
        <v>42</v>
      </c>
      <c r="D58" s="440">
        <f>Kinderlager!D51</f>
        <v>0</v>
      </c>
      <c r="E58" s="194">
        <v>0</v>
      </c>
      <c r="F58" s="195">
        <v>0</v>
      </c>
      <c r="G58" s="437">
        <f>SUM(Jugendlager!E50:N50,Kinderlager!F51,Kinderlager!H51,Kinderlager!J51,Kinderlager!L51,Kinderlager!N51,Kinderlager!P51,Kinderlager!R51,Kinderlager!T51,Kinderlager!V51,Kinderlager!X51)</f>
        <v>0</v>
      </c>
      <c r="H58" s="438">
        <f>SUM(Kinderlager!Y51:AL51,Jugendlager!P50:U50)*Abrechnung!$N$18+SUM(Kinderlager!AM51:AZ51,Jugendlager!V50:AA50)*Abrechnung!$N$19</f>
        <v>0</v>
      </c>
      <c r="I58" s="439">
        <f t="shared" si="0"/>
        <v>0</v>
      </c>
      <c r="J58" s="194">
        <v>0</v>
      </c>
      <c r="K58" s="195">
        <v>0</v>
      </c>
      <c r="L58" s="235"/>
      <c r="M58" s="235"/>
      <c r="N58" s="235"/>
      <c r="O58" s="431"/>
    </row>
    <row r="59" spans="1:15" x14ac:dyDescent="0.2">
      <c r="A59" s="424"/>
      <c r="B59" s="429"/>
      <c r="C59" s="539">
        <v>43</v>
      </c>
      <c r="D59" s="440">
        <f>Kinderlager!D52</f>
        <v>0</v>
      </c>
      <c r="E59" s="194">
        <v>0</v>
      </c>
      <c r="F59" s="195">
        <v>0</v>
      </c>
      <c r="G59" s="437">
        <f>SUM(Jugendlager!E51:N51,Kinderlager!F52,Kinderlager!H52,Kinderlager!J52,Kinderlager!L52,Kinderlager!N52,Kinderlager!P52,Kinderlager!R52,Kinderlager!T52,Kinderlager!V52,Kinderlager!X52)</f>
        <v>0</v>
      </c>
      <c r="H59" s="438">
        <f>SUM(Kinderlager!Y52:AL52,Jugendlager!P51:U51)*Abrechnung!$N$18+SUM(Kinderlager!AM52:AZ52,Jugendlager!V51:AA51)*Abrechnung!$N$19</f>
        <v>0</v>
      </c>
      <c r="I59" s="439">
        <f t="shared" si="0"/>
        <v>0</v>
      </c>
      <c r="J59" s="194">
        <v>0</v>
      </c>
      <c r="K59" s="195">
        <v>0</v>
      </c>
      <c r="L59" s="235"/>
      <c r="M59" s="235"/>
      <c r="N59" s="235"/>
      <c r="O59" s="431"/>
    </row>
    <row r="60" spans="1:15" x14ac:dyDescent="0.2">
      <c r="A60" s="424"/>
      <c r="B60" s="429"/>
      <c r="C60" s="539">
        <v>44</v>
      </c>
      <c r="D60" s="440">
        <f>Kinderlager!D53</f>
        <v>0</v>
      </c>
      <c r="E60" s="194">
        <v>0</v>
      </c>
      <c r="F60" s="195">
        <v>0</v>
      </c>
      <c r="G60" s="437">
        <f>SUM(Jugendlager!E52:N52,Kinderlager!F53,Kinderlager!H53,Kinderlager!J53,Kinderlager!L53,Kinderlager!N53,Kinderlager!P53,Kinderlager!R53,Kinderlager!T53,Kinderlager!V53,Kinderlager!X53)</f>
        <v>0</v>
      </c>
      <c r="H60" s="438">
        <f>SUM(Kinderlager!Y53:AL53,Jugendlager!P52:U52)*Abrechnung!$N$18+SUM(Kinderlager!AM53:AZ53,Jugendlager!V52:AA52)*Abrechnung!$N$19</f>
        <v>0</v>
      </c>
      <c r="I60" s="439">
        <f t="shared" si="0"/>
        <v>0</v>
      </c>
      <c r="J60" s="194">
        <v>0</v>
      </c>
      <c r="K60" s="195">
        <v>0</v>
      </c>
      <c r="L60" s="235"/>
      <c r="M60" s="235"/>
      <c r="N60" s="235"/>
      <c r="O60" s="431"/>
    </row>
    <row r="61" spans="1:15" x14ac:dyDescent="0.2">
      <c r="A61" s="424"/>
      <c r="B61" s="429"/>
      <c r="C61" s="539">
        <v>45</v>
      </c>
      <c r="D61" s="440">
        <f>Kinderlager!D54</f>
        <v>0</v>
      </c>
      <c r="E61" s="194">
        <v>0</v>
      </c>
      <c r="F61" s="195">
        <v>0</v>
      </c>
      <c r="G61" s="437">
        <f>SUM(Jugendlager!E53:N53,Kinderlager!F54,Kinderlager!H54,Kinderlager!J54,Kinderlager!L54,Kinderlager!N54,Kinderlager!P54,Kinderlager!R54,Kinderlager!T54,Kinderlager!V54,Kinderlager!X54)</f>
        <v>0</v>
      </c>
      <c r="H61" s="438">
        <f>SUM(Kinderlager!Y54:AL54,Jugendlager!P53:U53)*Abrechnung!$N$18+SUM(Kinderlager!AM54:AZ54,Jugendlager!V53:AA53)*Abrechnung!$N$19</f>
        <v>0</v>
      </c>
      <c r="I61" s="439">
        <f t="shared" si="0"/>
        <v>0</v>
      </c>
      <c r="J61" s="194">
        <v>0</v>
      </c>
      <c r="K61" s="195">
        <v>0</v>
      </c>
      <c r="L61" s="235"/>
      <c r="M61" s="235"/>
      <c r="N61" s="235"/>
      <c r="O61" s="431"/>
    </row>
    <row r="62" spans="1:15" x14ac:dyDescent="0.2">
      <c r="A62" s="424"/>
      <c r="B62" s="429"/>
      <c r="C62" s="539">
        <v>46</v>
      </c>
      <c r="D62" s="440">
        <f>Kinderlager!D55</f>
        <v>0</v>
      </c>
      <c r="E62" s="194">
        <v>0</v>
      </c>
      <c r="F62" s="195">
        <v>0</v>
      </c>
      <c r="G62" s="437">
        <f>SUM(Jugendlager!E54:N54,Kinderlager!F55,Kinderlager!H55,Kinderlager!J55,Kinderlager!L55,Kinderlager!N55,Kinderlager!P55,Kinderlager!R55,Kinderlager!T55,Kinderlager!V55,Kinderlager!X55)</f>
        <v>0</v>
      </c>
      <c r="H62" s="438">
        <f>SUM(Kinderlager!Y55:AL55,Jugendlager!P54:U54)*Abrechnung!$N$18+SUM(Kinderlager!AM55:AZ55,Jugendlager!V54:AA54)*Abrechnung!$N$19</f>
        <v>0</v>
      </c>
      <c r="I62" s="439">
        <f t="shared" si="0"/>
        <v>0</v>
      </c>
      <c r="J62" s="194">
        <v>0</v>
      </c>
      <c r="K62" s="195">
        <v>0</v>
      </c>
      <c r="L62" s="235"/>
      <c r="M62" s="235"/>
      <c r="N62" s="235"/>
      <c r="O62" s="431"/>
    </row>
    <row r="63" spans="1:15" x14ac:dyDescent="0.2">
      <c r="A63" s="424"/>
      <c r="B63" s="429"/>
      <c r="C63" s="539">
        <v>47</v>
      </c>
      <c r="D63" s="440">
        <f>Kinderlager!D56</f>
        <v>0</v>
      </c>
      <c r="E63" s="194">
        <v>0</v>
      </c>
      <c r="F63" s="195">
        <v>0</v>
      </c>
      <c r="G63" s="437">
        <f>SUM(Jugendlager!E55:N55,Kinderlager!F56,Kinderlager!H56,Kinderlager!J56,Kinderlager!L56,Kinderlager!N56,Kinderlager!P56,Kinderlager!R56,Kinderlager!T56,Kinderlager!V56,Kinderlager!X56)</f>
        <v>0</v>
      </c>
      <c r="H63" s="438">
        <f>SUM(Kinderlager!Y56:AL56,Jugendlager!P55:U55)*Abrechnung!$N$18+SUM(Kinderlager!AM56:AZ56,Jugendlager!V55:AA55)*Abrechnung!$N$19</f>
        <v>0</v>
      </c>
      <c r="I63" s="439">
        <f t="shared" si="0"/>
        <v>0</v>
      </c>
      <c r="J63" s="194">
        <v>0</v>
      </c>
      <c r="K63" s="195">
        <v>0</v>
      </c>
      <c r="L63" s="235"/>
      <c r="M63" s="235"/>
      <c r="N63" s="235"/>
      <c r="O63" s="431"/>
    </row>
    <row r="64" spans="1:15" x14ac:dyDescent="0.2">
      <c r="A64" s="424"/>
      <c r="B64" s="429"/>
      <c r="C64" s="539">
        <v>48</v>
      </c>
      <c r="D64" s="440">
        <f>Kinderlager!D57</f>
        <v>0</v>
      </c>
      <c r="E64" s="194">
        <v>0</v>
      </c>
      <c r="F64" s="195">
        <v>0</v>
      </c>
      <c r="G64" s="437">
        <f>SUM(Jugendlager!E56:N56,Kinderlager!F57,Kinderlager!H57,Kinderlager!J57,Kinderlager!L57,Kinderlager!N57,Kinderlager!P57,Kinderlager!R57,Kinderlager!T57,Kinderlager!V57,Kinderlager!X57)</f>
        <v>0</v>
      </c>
      <c r="H64" s="438">
        <f>SUM(Kinderlager!Y57:AL57,Jugendlager!P56:U56)*Abrechnung!$N$18+SUM(Kinderlager!AM57:AZ57,Jugendlager!V56:AA56)*Abrechnung!$N$19</f>
        <v>0</v>
      </c>
      <c r="I64" s="439">
        <f t="shared" si="0"/>
        <v>0</v>
      </c>
      <c r="J64" s="194">
        <v>0</v>
      </c>
      <c r="K64" s="195">
        <v>0</v>
      </c>
      <c r="L64" s="235"/>
      <c r="M64" s="235"/>
      <c r="N64" s="235"/>
      <c r="O64" s="431"/>
    </row>
    <row r="65" spans="1:15" x14ac:dyDescent="0.2">
      <c r="A65" s="424"/>
      <c r="B65" s="429"/>
      <c r="C65" s="540">
        <v>49</v>
      </c>
      <c r="D65" s="440">
        <f>Kinderlager!D58</f>
        <v>0</v>
      </c>
      <c r="E65" s="194">
        <v>0</v>
      </c>
      <c r="F65" s="195">
        <v>0</v>
      </c>
      <c r="G65" s="437">
        <f>SUM(Jugendlager!E57:N57,Kinderlager!F58,Kinderlager!H58,Kinderlager!J58,Kinderlager!L58,Kinderlager!N58,Kinderlager!P58,Kinderlager!R58,Kinderlager!T58,Kinderlager!V58,Kinderlager!X58)</f>
        <v>0</v>
      </c>
      <c r="H65" s="438">
        <f>SUM(Kinderlager!Y58:AL58,Jugendlager!P57:U57)*Abrechnung!$N$18+SUM(Kinderlager!AM58:AZ58,Jugendlager!V57:AA57)*Abrechnung!$N$19</f>
        <v>0</v>
      </c>
      <c r="I65" s="439">
        <f t="shared" si="0"/>
        <v>0</v>
      </c>
      <c r="J65" s="194">
        <v>0</v>
      </c>
      <c r="K65" s="195">
        <v>0</v>
      </c>
      <c r="L65" s="235"/>
      <c r="M65" s="235"/>
      <c r="N65" s="235"/>
      <c r="O65" s="431"/>
    </row>
    <row r="66" spans="1:15" x14ac:dyDescent="0.2">
      <c r="A66" s="424"/>
      <c r="B66" s="429"/>
      <c r="C66" s="539">
        <v>50</v>
      </c>
      <c r="D66" s="440">
        <f>Kinderlager!D59</f>
        <v>0</v>
      </c>
      <c r="E66" s="194">
        <v>0</v>
      </c>
      <c r="F66" s="195">
        <v>0</v>
      </c>
      <c r="G66" s="437">
        <f>SUM(Jugendlager!E58:N58,Kinderlager!F59,Kinderlager!H59,Kinderlager!J59,Kinderlager!L59,Kinderlager!N59,Kinderlager!P59,Kinderlager!R59,Kinderlager!T59,Kinderlager!V59,Kinderlager!X59)</f>
        <v>0</v>
      </c>
      <c r="H66" s="438">
        <f>SUM(Kinderlager!Y59:AL59,Jugendlager!P58:U58)*Abrechnung!$N$18+SUM(Kinderlager!AM59:AZ59,Jugendlager!V58:AA58)*Abrechnung!$N$19</f>
        <v>0</v>
      </c>
      <c r="I66" s="439">
        <f t="shared" si="0"/>
        <v>0</v>
      </c>
      <c r="J66" s="194">
        <v>0</v>
      </c>
      <c r="K66" s="195">
        <v>0</v>
      </c>
      <c r="L66" s="235"/>
      <c r="M66" s="235"/>
      <c r="N66" s="235"/>
      <c r="O66" s="431"/>
    </row>
    <row r="67" spans="1:15" x14ac:dyDescent="0.2">
      <c r="A67" s="424"/>
      <c r="B67" s="429"/>
      <c r="C67" s="540">
        <v>51</v>
      </c>
      <c r="D67" s="440">
        <f>Kinderlager!D60</f>
        <v>0</v>
      </c>
      <c r="E67" s="194">
        <v>0</v>
      </c>
      <c r="F67" s="195">
        <v>0</v>
      </c>
      <c r="G67" s="437">
        <f>SUM(Jugendlager!E59:N59,Kinderlager!F60,Kinderlager!H60,Kinderlager!J60,Kinderlager!L60,Kinderlager!N60,Kinderlager!P60,Kinderlager!R60,Kinderlager!T60,Kinderlager!V60,Kinderlager!X60)</f>
        <v>0</v>
      </c>
      <c r="H67" s="438">
        <f>SUM(Kinderlager!Y60:AL60,Jugendlager!P59:U59)*Abrechnung!$N$18+SUM(Kinderlager!AM60:AZ60,Jugendlager!V59:AA59)*Abrechnung!$N$19</f>
        <v>0</v>
      </c>
      <c r="I67" s="439">
        <f t="shared" si="0"/>
        <v>0</v>
      </c>
      <c r="J67" s="194">
        <v>0</v>
      </c>
      <c r="K67" s="195">
        <v>0</v>
      </c>
      <c r="L67" s="235"/>
      <c r="M67" s="235"/>
      <c r="N67" s="235"/>
      <c r="O67" s="431"/>
    </row>
    <row r="68" spans="1:15" x14ac:dyDescent="0.2">
      <c r="A68" s="424"/>
      <c r="B68" s="429"/>
      <c r="C68" s="539">
        <v>52</v>
      </c>
      <c r="D68" s="440">
        <f>Kinderlager!D61</f>
        <v>0</v>
      </c>
      <c r="E68" s="194">
        <v>0</v>
      </c>
      <c r="F68" s="195">
        <v>0</v>
      </c>
      <c r="G68" s="437">
        <f>SUM(Jugendlager!E60:N60,Kinderlager!F61,Kinderlager!H61,Kinderlager!J61,Kinderlager!L61,Kinderlager!N61,Kinderlager!P61,Kinderlager!R61,Kinderlager!T61,Kinderlager!V61,Kinderlager!X61)</f>
        <v>0</v>
      </c>
      <c r="H68" s="438">
        <f>SUM(Kinderlager!Y61:AL61,Jugendlager!P60:U60)*Abrechnung!$N$18+SUM(Kinderlager!AM61:AZ61,Jugendlager!V60:AA60)*Abrechnung!$N$19</f>
        <v>0</v>
      </c>
      <c r="I68" s="439">
        <f t="shared" si="0"/>
        <v>0</v>
      </c>
      <c r="J68" s="194">
        <v>0</v>
      </c>
      <c r="K68" s="195">
        <v>0</v>
      </c>
      <c r="L68" s="235"/>
      <c r="M68" s="235"/>
      <c r="N68" s="235"/>
      <c r="O68" s="431"/>
    </row>
    <row r="69" spans="1:15" x14ac:dyDescent="0.2">
      <c r="A69" s="424"/>
      <c r="B69" s="429"/>
      <c r="C69" s="540">
        <v>53</v>
      </c>
      <c r="D69" s="440">
        <f>Kinderlager!D62</f>
        <v>0</v>
      </c>
      <c r="E69" s="194">
        <v>0</v>
      </c>
      <c r="F69" s="195">
        <v>0</v>
      </c>
      <c r="G69" s="437">
        <f>SUM(Jugendlager!E61:N61,Kinderlager!F62,Kinderlager!H62,Kinderlager!J62,Kinderlager!L62,Kinderlager!N62,Kinderlager!P62,Kinderlager!R62,Kinderlager!T62,Kinderlager!V62,Kinderlager!X62)</f>
        <v>0</v>
      </c>
      <c r="H69" s="438">
        <f>SUM(Kinderlager!Y62:AL62,Jugendlager!P61:U61)*Abrechnung!$N$18+SUM(Kinderlager!AM62:AZ62,Jugendlager!V61:AA61)*Abrechnung!$N$19</f>
        <v>0</v>
      </c>
      <c r="I69" s="439">
        <f t="shared" si="0"/>
        <v>0</v>
      </c>
      <c r="J69" s="194">
        <v>0</v>
      </c>
      <c r="K69" s="195">
        <v>0</v>
      </c>
      <c r="L69" s="235"/>
      <c r="M69" s="235"/>
      <c r="N69" s="235"/>
      <c r="O69" s="431"/>
    </row>
    <row r="70" spans="1:15" x14ac:dyDescent="0.2">
      <c r="A70" s="424"/>
      <c r="B70" s="429"/>
      <c r="C70" s="539">
        <v>54</v>
      </c>
      <c r="D70" s="440">
        <f>Kinderlager!D63</f>
        <v>0</v>
      </c>
      <c r="E70" s="194">
        <v>0</v>
      </c>
      <c r="F70" s="195">
        <v>0</v>
      </c>
      <c r="G70" s="437">
        <f>SUM(Jugendlager!E62:N62,Kinderlager!F63,Kinderlager!H63,Kinderlager!J63,Kinderlager!L63,Kinderlager!N63,Kinderlager!P63,Kinderlager!R63,Kinderlager!T63,Kinderlager!V63,Kinderlager!X63)</f>
        <v>0</v>
      </c>
      <c r="H70" s="438">
        <f>SUM(Kinderlager!Y63:AL63,Jugendlager!P62:U62)*Abrechnung!$N$18+SUM(Kinderlager!AM63:AZ63,Jugendlager!V62:AA62)*Abrechnung!$N$19</f>
        <v>0</v>
      </c>
      <c r="I70" s="439">
        <f t="shared" si="0"/>
        <v>0</v>
      </c>
      <c r="J70" s="194">
        <v>0</v>
      </c>
      <c r="K70" s="195">
        <v>0</v>
      </c>
      <c r="L70" s="235"/>
      <c r="M70" s="235"/>
      <c r="N70" s="235"/>
      <c r="O70" s="431"/>
    </row>
    <row r="71" spans="1:15" x14ac:dyDescent="0.2">
      <c r="A71" s="424"/>
      <c r="B71" s="429"/>
      <c r="C71" s="540">
        <v>55</v>
      </c>
      <c r="D71" s="440">
        <f>Kinderlager!D64</f>
        <v>0</v>
      </c>
      <c r="E71" s="194">
        <v>0</v>
      </c>
      <c r="F71" s="195">
        <v>0</v>
      </c>
      <c r="G71" s="437">
        <f>SUM(Jugendlager!E63:N63,Kinderlager!F64,Kinderlager!H64,Kinderlager!J64,Kinderlager!L64,Kinderlager!N64,Kinderlager!P64,Kinderlager!R64,Kinderlager!T64,Kinderlager!V64,Kinderlager!X64)</f>
        <v>0</v>
      </c>
      <c r="H71" s="438">
        <f>SUM(Kinderlager!Y64:AL64,Jugendlager!P63:U63)*Abrechnung!$N$18+SUM(Kinderlager!AM64:AZ64,Jugendlager!V63:AA63)*Abrechnung!$N$19</f>
        <v>0</v>
      </c>
      <c r="I71" s="439">
        <f t="shared" si="0"/>
        <v>0</v>
      </c>
      <c r="J71" s="194">
        <v>0</v>
      </c>
      <c r="K71" s="195">
        <v>0</v>
      </c>
      <c r="L71" s="235"/>
      <c r="M71" s="235"/>
      <c r="N71" s="235"/>
      <c r="O71" s="431"/>
    </row>
    <row r="72" spans="1:15" x14ac:dyDescent="0.2">
      <c r="A72" s="424"/>
      <c r="B72" s="429"/>
      <c r="C72" s="539">
        <v>56</v>
      </c>
      <c r="D72" s="440">
        <f>Kinderlager!D65</f>
        <v>0</v>
      </c>
      <c r="E72" s="194">
        <v>0</v>
      </c>
      <c r="F72" s="195">
        <v>0</v>
      </c>
      <c r="G72" s="437">
        <f>SUM(Jugendlager!E64:N64,Kinderlager!F65,Kinderlager!H65,Kinderlager!J65,Kinderlager!L65,Kinderlager!N65,Kinderlager!P65,Kinderlager!R65,Kinderlager!T65,Kinderlager!V65,Kinderlager!X65)</f>
        <v>0</v>
      </c>
      <c r="H72" s="438">
        <f>SUM(Kinderlager!Y65:AL65,Jugendlager!P64:U64)*Abrechnung!$N$18+SUM(Kinderlager!AM65:AZ65,Jugendlager!V64:AA64)*Abrechnung!$N$19</f>
        <v>0</v>
      </c>
      <c r="I72" s="439">
        <f t="shared" si="0"/>
        <v>0</v>
      </c>
      <c r="J72" s="194">
        <v>0</v>
      </c>
      <c r="K72" s="195">
        <v>0</v>
      </c>
      <c r="L72" s="235"/>
      <c r="M72" s="235"/>
      <c r="N72" s="235"/>
      <c r="O72" s="431"/>
    </row>
    <row r="73" spans="1:15" x14ac:dyDescent="0.2">
      <c r="A73" s="424"/>
      <c r="B73" s="429"/>
      <c r="C73" s="540">
        <v>57</v>
      </c>
      <c r="D73" s="440">
        <f>Kinderlager!D66</f>
        <v>0</v>
      </c>
      <c r="E73" s="194">
        <v>0</v>
      </c>
      <c r="F73" s="195">
        <v>0</v>
      </c>
      <c r="G73" s="437">
        <f>SUM(Jugendlager!E65:N65,Kinderlager!F66,Kinderlager!H66,Kinderlager!J66,Kinderlager!L66,Kinderlager!N66,Kinderlager!P66,Kinderlager!R66,Kinderlager!T66,Kinderlager!V66,Kinderlager!X66)</f>
        <v>0</v>
      </c>
      <c r="H73" s="438">
        <f>SUM(Kinderlager!Y66:AL66,Jugendlager!P65:U65)*Abrechnung!$N$18+SUM(Kinderlager!AM66:AZ66,Jugendlager!V65:AA65)*Abrechnung!$N$19</f>
        <v>0</v>
      </c>
      <c r="I73" s="439">
        <f t="shared" si="0"/>
        <v>0</v>
      </c>
      <c r="J73" s="194">
        <v>0</v>
      </c>
      <c r="K73" s="195">
        <v>0</v>
      </c>
      <c r="L73" s="235"/>
      <c r="M73" s="235"/>
      <c r="N73" s="235"/>
      <c r="O73" s="431"/>
    </row>
    <row r="74" spans="1:15" x14ac:dyDescent="0.2">
      <c r="A74" s="424"/>
      <c r="B74" s="429"/>
      <c r="C74" s="539">
        <v>58</v>
      </c>
      <c r="D74" s="440">
        <f>Kinderlager!D67</f>
        <v>0</v>
      </c>
      <c r="E74" s="194">
        <v>0</v>
      </c>
      <c r="F74" s="195">
        <v>0</v>
      </c>
      <c r="G74" s="437">
        <f>SUM(Jugendlager!E66:N66,Kinderlager!F67,Kinderlager!H67,Kinderlager!J67,Kinderlager!L67,Kinderlager!N67,Kinderlager!P67,Kinderlager!R67,Kinderlager!T67,Kinderlager!V67,Kinderlager!X67)</f>
        <v>0</v>
      </c>
      <c r="H74" s="438">
        <f>SUM(Kinderlager!Y67:AL67,Jugendlager!P66:U66)*Abrechnung!$N$18+SUM(Kinderlager!AM67:AZ67,Jugendlager!V66:AA66)*Abrechnung!$N$19</f>
        <v>0</v>
      </c>
      <c r="I74" s="439">
        <f t="shared" si="0"/>
        <v>0</v>
      </c>
      <c r="J74" s="194">
        <v>0</v>
      </c>
      <c r="K74" s="195">
        <v>0</v>
      </c>
      <c r="L74" s="235"/>
      <c r="M74" s="235"/>
      <c r="N74" s="235"/>
      <c r="O74" s="431"/>
    </row>
    <row r="75" spans="1:15" x14ac:dyDescent="0.2">
      <c r="A75" s="424"/>
      <c r="B75" s="429"/>
      <c r="C75" s="540">
        <v>59</v>
      </c>
      <c r="D75" s="440">
        <f>Kinderlager!D68</f>
        <v>0</v>
      </c>
      <c r="E75" s="194">
        <v>0</v>
      </c>
      <c r="F75" s="195">
        <v>0</v>
      </c>
      <c r="G75" s="437">
        <f>SUM(Jugendlager!E67:N67,Kinderlager!F68,Kinderlager!H68,Kinderlager!J68,Kinderlager!L68,Kinderlager!N68,Kinderlager!P68,Kinderlager!R68,Kinderlager!T68,Kinderlager!V68,Kinderlager!X68)</f>
        <v>0</v>
      </c>
      <c r="H75" s="438">
        <f>SUM(Kinderlager!Y68:AL68,Jugendlager!P67:U67)*Abrechnung!$N$18+SUM(Kinderlager!AM68:AZ68,Jugendlager!V67:AA67)*Abrechnung!$N$19</f>
        <v>0</v>
      </c>
      <c r="I75" s="439">
        <f t="shared" ref="I75:I81" si="1">-SUM(E75:F75,J75:K75)+SUM(G75:H75)</f>
        <v>0</v>
      </c>
      <c r="J75" s="194">
        <v>0</v>
      </c>
      <c r="K75" s="195">
        <v>0</v>
      </c>
      <c r="L75" s="235"/>
      <c r="M75" s="235"/>
      <c r="N75" s="235"/>
      <c r="O75" s="431"/>
    </row>
    <row r="76" spans="1:15" x14ac:dyDescent="0.2">
      <c r="A76" s="424"/>
      <c r="B76" s="429"/>
      <c r="C76" s="539">
        <v>60</v>
      </c>
      <c r="D76" s="440">
        <f>Kinderlager!D69</f>
        <v>0</v>
      </c>
      <c r="E76" s="194">
        <v>0</v>
      </c>
      <c r="F76" s="195">
        <v>0</v>
      </c>
      <c r="G76" s="437">
        <f>SUM(Jugendlager!E68:N68,Kinderlager!F69,Kinderlager!H69,Kinderlager!J69,Kinderlager!L69,Kinderlager!N69,Kinderlager!P69,Kinderlager!R69,Kinderlager!T69,Kinderlager!V69,Kinderlager!X69)</f>
        <v>0</v>
      </c>
      <c r="H76" s="438">
        <f>SUM(Kinderlager!Y69:AL69,Jugendlager!P68:U68)*Abrechnung!$N$18+SUM(Kinderlager!AM69:AZ69,Jugendlager!V68:AA68)*Abrechnung!$N$19</f>
        <v>0</v>
      </c>
      <c r="I76" s="439">
        <f t="shared" si="1"/>
        <v>0</v>
      </c>
      <c r="J76" s="194">
        <v>0</v>
      </c>
      <c r="K76" s="195">
        <v>0</v>
      </c>
      <c r="L76" s="235"/>
      <c r="M76" s="235"/>
      <c r="N76" s="235"/>
      <c r="O76" s="431"/>
    </row>
    <row r="77" spans="1:15" x14ac:dyDescent="0.2">
      <c r="A77" s="424"/>
      <c r="B77" s="429"/>
      <c r="C77" s="540">
        <v>61</v>
      </c>
      <c r="D77" s="440">
        <f>Kinderlager!D70</f>
        <v>0</v>
      </c>
      <c r="E77" s="194">
        <v>0</v>
      </c>
      <c r="F77" s="195">
        <v>0</v>
      </c>
      <c r="G77" s="437">
        <f>SUM(Jugendlager!E69:N69,Kinderlager!F70,Kinderlager!H70,Kinderlager!J70,Kinderlager!L70,Kinderlager!N70,Kinderlager!P70,Kinderlager!R70,Kinderlager!T70,Kinderlager!V70,Kinderlager!X70)</f>
        <v>0</v>
      </c>
      <c r="H77" s="438">
        <f>SUM(Kinderlager!Y70:AL70,Jugendlager!P69:U69)*Abrechnung!$N$18+SUM(Kinderlager!AM70:AZ70,Jugendlager!V69:AA69)*Abrechnung!$N$19</f>
        <v>0</v>
      </c>
      <c r="I77" s="439">
        <f t="shared" si="1"/>
        <v>0</v>
      </c>
      <c r="J77" s="194">
        <v>0</v>
      </c>
      <c r="K77" s="195">
        <v>0</v>
      </c>
      <c r="L77" s="235"/>
      <c r="M77" s="235"/>
      <c r="N77" s="235"/>
      <c r="O77" s="431"/>
    </row>
    <row r="78" spans="1:15" x14ac:dyDescent="0.2">
      <c r="A78" s="424"/>
      <c r="B78" s="429"/>
      <c r="C78" s="539">
        <v>62</v>
      </c>
      <c r="D78" s="440">
        <f>Kinderlager!D71</f>
        <v>0</v>
      </c>
      <c r="E78" s="194">
        <v>0</v>
      </c>
      <c r="F78" s="195">
        <v>0</v>
      </c>
      <c r="G78" s="437">
        <f>SUM(Jugendlager!E70:N70,Kinderlager!F71,Kinderlager!H71,Kinderlager!J71,Kinderlager!L71,Kinderlager!N71,Kinderlager!P71,Kinderlager!R71,Kinderlager!T71,Kinderlager!V71,Kinderlager!X71)</f>
        <v>0</v>
      </c>
      <c r="H78" s="438">
        <f>SUM(Kinderlager!Y71:AL71,Jugendlager!P70:U70)*Abrechnung!$N$18+SUM(Kinderlager!AM71:AZ71,Jugendlager!V70:AA70)*Abrechnung!$N$19</f>
        <v>0</v>
      </c>
      <c r="I78" s="439">
        <f t="shared" si="1"/>
        <v>0</v>
      </c>
      <c r="J78" s="194">
        <v>0</v>
      </c>
      <c r="K78" s="195">
        <v>0</v>
      </c>
      <c r="L78" s="235"/>
      <c r="M78" s="235"/>
      <c r="N78" s="235"/>
      <c r="O78" s="431"/>
    </row>
    <row r="79" spans="1:15" x14ac:dyDescent="0.2">
      <c r="A79" s="424"/>
      <c r="B79" s="429"/>
      <c r="C79" s="540">
        <v>63</v>
      </c>
      <c r="D79" s="440">
        <f>Kinderlager!D72</f>
        <v>0</v>
      </c>
      <c r="E79" s="194">
        <v>0</v>
      </c>
      <c r="F79" s="195">
        <v>0</v>
      </c>
      <c r="G79" s="437">
        <f>SUM(Jugendlager!E71:N71,Kinderlager!F72,Kinderlager!H72,Kinderlager!J72,Kinderlager!L72,Kinderlager!N72,Kinderlager!P72,Kinderlager!R72,Kinderlager!T72,Kinderlager!V72,Kinderlager!X72)</f>
        <v>0</v>
      </c>
      <c r="H79" s="438">
        <f>SUM(Kinderlager!Y72:AL72,Jugendlager!P71:U71)*Abrechnung!$N$18+SUM(Kinderlager!AM72:AZ72,Jugendlager!V71:AA71)*Abrechnung!$N$19</f>
        <v>0</v>
      </c>
      <c r="I79" s="439">
        <f t="shared" si="1"/>
        <v>0</v>
      </c>
      <c r="J79" s="194">
        <v>0</v>
      </c>
      <c r="K79" s="195">
        <v>0</v>
      </c>
      <c r="L79" s="235"/>
      <c r="M79" s="235"/>
      <c r="N79" s="235"/>
      <c r="O79" s="431"/>
    </row>
    <row r="80" spans="1:15" x14ac:dyDescent="0.2">
      <c r="A80" s="424"/>
      <c r="B80" s="429"/>
      <c r="C80" s="539">
        <v>64</v>
      </c>
      <c r="D80" s="440">
        <f>Kinderlager!D73</f>
        <v>0</v>
      </c>
      <c r="E80" s="194">
        <v>0</v>
      </c>
      <c r="F80" s="195">
        <v>0</v>
      </c>
      <c r="G80" s="437">
        <f>SUM(Jugendlager!E72:N72,Kinderlager!F73,Kinderlager!H73,Kinderlager!J73,Kinderlager!L73,Kinderlager!N73,Kinderlager!P73,Kinderlager!R73,Kinderlager!T73,Kinderlager!V73,Kinderlager!X73)</f>
        <v>0</v>
      </c>
      <c r="H80" s="438">
        <f>SUM(Kinderlager!Y73:AL73,Jugendlager!P72:U72)*Abrechnung!$N$18+SUM(Kinderlager!AM73:AZ73,Jugendlager!V72:AA72)*Abrechnung!$N$19</f>
        <v>0</v>
      </c>
      <c r="I80" s="439">
        <f t="shared" si="1"/>
        <v>0</v>
      </c>
      <c r="J80" s="194">
        <v>0</v>
      </c>
      <c r="K80" s="195">
        <v>0</v>
      </c>
      <c r="L80" s="235"/>
      <c r="M80" s="235"/>
      <c r="N80" s="235"/>
      <c r="O80" s="431"/>
    </row>
    <row r="81" spans="1:15" ht="13.5" thickBot="1" x14ac:dyDescent="0.25">
      <c r="A81" s="424"/>
      <c r="B81" s="429"/>
      <c r="C81" s="540">
        <v>65</v>
      </c>
      <c r="D81" s="440">
        <f>Kinderlager!D74</f>
        <v>0</v>
      </c>
      <c r="E81" s="451">
        <v>0</v>
      </c>
      <c r="F81" s="452">
        <v>0</v>
      </c>
      <c r="G81" s="437">
        <f>SUM(Jugendlager!E73:N73,Kinderlager!F74,Kinderlager!H74,Kinderlager!J74,Kinderlager!L74,Kinderlager!N74,Kinderlager!P74,Kinderlager!R74,Kinderlager!T74,Kinderlager!V74,Kinderlager!X74)</f>
        <v>0</v>
      </c>
      <c r="H81" s="438">
        <f>SUM(Kinderlager!Y74:AL74,Jugendlager!P73:U73)*Abrechnung!$N$18+SUM(Kinderlager!AM74:AZ74,Jugendlager!V73:AA73)*Abrechnung!$N$19</f>
        <v>0</v>
      </c>
      <c r="I81" s="439">
        <f t="shared" si="1"/>
        <v>0</v>
      </c>
      <c r="J81" s="451">
        <v>0</v>
      </c>
      <c r="K81" s="452">
        <v>0</v>
      </c>
      <c r="L81" s="235"/>
      <c r="M81" s="235"/>
      <c r="N81" s="235"/>
      <c r="O81" s="431"/>
    </row>
    <row r="82" spans="1:15" x14ac:dyDescent="0.2">
      <c r="A82" s="424"/>
      <c r="B82" s="429"/>
      <c r="C82" s="541">
        <v>1</v>
      </c>
      <c r="D82" s="536">
        <f>Jugendlager!D74</f>
        <v>0</v>
      </c>
      <c r="E82" s="420">
        <v>0</v>
      </c>
      <c r="F82" s="421">
        <v>0</v>
      </c>
      <c r="G82" s="441">
        <f>SUM(Jugendlager!E74:N74,Kinderlager!F75,Kinderlager!H75,Kinderlager!J75,Kinderlager!L75,Kinderlager!N75,Kinderlager!P75,Kinderlager!R75,Kinderlager!T75,Kinderlager!V75,Kinderlager!X75)</f>
        <v>0</v>
      </c>
      <c r="H82" s="456">
        <f>SUM(Jugendlager!P74:AA74,Kinderlager!Y75:Z75,Kinderlager!AH75:AZ75)*$N$18+SUM(Kinderlager!AA75:AD75)*$N$19</f>
        <v>0</v>
      </c>
      <c r="I82" s="453">
        <f t="shared" si="0"/>
        <v>0</v>
      </c>
      <c r="J82" s="420">
        <v>0</v>
      </c>
      <c r="K82" s="421">
        <v>0</v>
      </c>
      <c r="L82" s="235"/>
      <c r="M82" s="235"/>
      <c r="N82" s="235"/>
      <c r="O82" s="431"/>
    </row>
    <row r="83" spans="1:15" x14ac:dyDescent="0.2">
      <c r="A83" s="424"/>
      <c r="B83" s="429"/>
      <c r="C83" s="260">
        <v>2</v>
      </c>
      <c r="D83" s="537">
        <f>Jugendlager!D75</f>
        <v>0</v>
      </c>
      <c r="E83" s="194">
        <v>0</v>
      </c>
      <c r="F83" s="195">
        <v>0</v>
      </c>
      <c r="G83" s="437">
        <f>SUM(Jugendlager!E75:N75,Kinderlager!F76,Kinderlager!H76,Kinderlager!J76,Kinderlager!L76,Kinderlager!N76,Kinderlager!P76,Kinderlager!R76,Kinderlager!T76,Kinderlager!V76,Kinderlager!X76)</f>
        <v>0</v>
      </c>
      <c r="H83" s="438">
        <f>SUM(Jugendlager!P75:AA75,Kinderlager!Y76:Z76,Kinderlager!AH76:AZ76)*$N$18+SUM(Kinderlager!AA76:AD76)*$N$19</f>
        <v>0</v>
      </c>
      <c r="I83" s="439">
        <f t="shared" si="0"/>
        <v>0</v>
      </c>
      <c r="J83" s="194">
        <v>0</v>
      </c>
      <c r="K83" s="195">
        <v>0</v>
      </c>
      <c r="L83" s="235"/>
      <c r="M83" s="235"/>
      <c r="N83" s="235"/>
      <c r="O83" s="431"/>
    </row>
    <row r="84" spans="1:15" x14ac:dyDescent="0.2">
      <c r="A84" s="424"/>
      <c r="B84" s="429"/>
      <c r="C84" s="260">
        <v>3</v>
      </c>
      <c r="D84" s="537">
        <f>Jugendlager!D76</f>
        <v>0</v>
      </c>
      <c r="E84" s="194">
        <v>0</v>
      </c>
      <c r="F84" s="195">
        <v>0</v>
      </c>
      <c r="G84" s="437">
        <f>SUM(Jugendlager!E76:N76,Kinderlager!F77,Kinderlager!H77,Kinderlager!J77,Kinderlager!L77,Kinderlager!N77,Kinderlager!P77,Kinderlager!R77,Kinderlager!T77,Kinderlager!V77,Kinderlager!X77)</f>
        <v>0</v>
      </c>
      <c r="H84" s="438">
        <f>SUM(Jugendlager!P76:AA76,Kinderlager!Y77:Z77,Kinderlager!AH77:AZ77)*$N$18+SUM(Kinderlager!AA77:AD77)*$N$19</f>
        <v>0</v>
      </c>
      <c r="I84" s="439">
        <f t="shared" si="0"/>
        <v>0</v>
      </c>
      <c r="J84" s="194">
        <v>0</v>
      </c>
      <c r="K84" s="195">
        <v>0</v>
      </c>
      <c r="L84" s="235"/>
      <c r="M84" s="235"/>
      <c r="N84" s="235"/>
      <c r="O84" s="431"/>
    </row>
    <row r="85" spans="1:15" x14ac:dyDescent="0.2">
      <c r="A85" s="424"/>
      <c r="B85" s="429"/>
      <c r="C85" s="260">
        <v>4</v>
      </c>
      <c r="D85" s="537">
        <f>Jugendlager!D77</f>
        <v>0</v>
      </c>
      <c r="E85" s="194">
        <v>0</v>
      </c>
      <c r="F85" s="195">
        <v>0</v>
      </c>
      <c r="G85" s="437">
        <f>SUM(Jugendlager!E77:N77,Kinderlager!F78,Kinderlager!H78,Kinderlager!J78,Kinderlager!L78,Kinderlager!N78,Kinderlager!P78,Kinderlager!R78,Kinderlager!T78,Kinderlager!V78,Kinderlager!X78)</f>
        <v>0</v>
      </c>
      <c r="H85" s="438">
        <f>SUM(Jugendlager!P77:AA77,Kinderlager!Y78:Z78,Kinderlager!AH78:AZ78)*$N$18+SUM(Kinderlager!AA78:AD78)*$N$19</f>
        <v>0</v>
      </c>
      <c r="I85" s="439">
        <f t="shared" si="0"/>
        <v>0</v>
      </c>
      <c r="J85" s="194">
        <v>0</v>
      </c>
      <c r="K85" s="195">
        <v>0</v>
      </c>
      <c r="L85" s="235"/>
      <c r="M85" s="235"/>
      <c r="N85" s="235"/>
      <c r="O85" s="431"/>
    </row>
    <row r="86" spans="1:15" x14ac:dyDescent="0.2">
      <c r="A86" s="424"/>
      <c r="B86" s="429"/>
      <c r="C86" s="260">
        <v>5</v>
      </c>
      <c r="D86" s="537">
        <f>Jugendlager!D78</f>
        <v>0</v>
      </c>
      <c r="E86" s="194">
        <v>0</v>
      </c>
      <c r="F86" s="195">
        <v>0</v>
      </c>
      <c r="G86" s="437">
        <f>SUM(Jugendlager!E78:N78,Kinderlager!F79,Kinderlager!H79,Kinderlager!J79,Kinderlager!L79,Kinderlager!N79,Kinderlager!P79,Kinderlager!R79,Kinderlager!T79,Kinderlager!V79,Kinderlager!X79)</f>
        <v>0</v>
      </c>
      <c r="H86" s="438">
        <f>SUM(Jugendlager!P78:AA78,Kinderlager!Y79:Z79,Kinderlager!AH79:AZ79)*$N$18+SUM(Kinderlager!AA79:AD79)*$N$19</f>
        <v>0</v>
      </c>
      <c r="I86" s="439">
        <f t="shared" si="0"/>
        <v>0</v>
      </c>
      <c r="J86" s="194">
        <v>0</v>
      </c>
      <c r="K86" s="195">
        <v>0</v>
      </c>
      <c r="L86" s="235"/>
      <c r="M86" s="235"/>
      <c r="N86" s="235"/>
      <c r="O86" s="431"/>
    </row>
    <row r="87" spans="1:15" x14ac:dyDescent="0.2">
      <c r="A87" s="424"/>
      <c r="B87" s="429"/>
      <c r="C87" s="260">
        <v>6</v>
      </c>
      <c r="D87" s="537">
        <f>Jugendlager!D79</f>
        <v>0</v>
      </c>
      <c r="E87" s="194">
        <v>0</v>
      </c>
      <c r="F87" s="195">
        <v>0</v>
      </c>
      <c r="G87" s="437">
        <f>SUM(Jugendlager!E79:N79,Kinderlager!F80,Kinderlager!H80,Kinderlager!J80,Kinderlager!L80,Kinderlager!N80,Kinderlager!P80,Kinderlager!R80,Kinderlager!T80,Kinderlager!V80,Kinderlager!X80)</f>
        <v>0</v>
      </c>
      <c r="H87" s="438">
        <f>SUM(Jugendlager!P79:AA79,Kinderlager!Y80:Z80,Kinderlager!AH80:AZ80)*$N$18+SUM(Kinderlager!AA80:AD80)*$N$19</f>
        <v>0</v>
      </c>
      <c r="I87" s="439">
        <f t="shared" si="0"/>
        <v>0</v>
      </c>
      <c r="J87" s="194">
        <v>0</v>
      </c>
      <c r="K87" s="195">
        <v>0</v>
      </c>
      <c r="L87" s="235"/>
      <c r="M87" s="235"/>
      <c r="N87" s="235"/>
      <c r="O87" s="431"/>
    </row>
    <row r="88" spans="1:15" x14ac:dyDescent="0.2">
      <c r="A88" s="424"/>
      <c r="B88" s="429"/>
      <c r="C88" s="260">
        <v>7</v>
      </c>
      <c r="D88" s="537">
        <f>Jugendlager!D80</f>
        <v>0</v>
      </c>
      <c r="E88" s="194">
        <v>0</v>
      </c>
      <c r="F88" s="195">
        <v>0</v>
      </c>
      <c r="G88" s="437">
        <f>SUM(Jugendlager!E80:N80,Kinderlager!F81,Kinderlager!H81,Kinderlager!J81,Kinderlager!L81,Kinderlager!N81,Kinderlager!P81,Kinderlager!R81,Kinderlager!T81,Kinderlager!V81,Kinderlager!X81)</f>
        <v>0</v>
      </c>
      <c r="H88" s="438">
        <f>SUM(Jugendlager!P80:AA80,Kinderlager!Y81:Z81,Kinderlager!AH81:AZ81)*$N$18+SUM(Kinderlager!AA81:AD81)*$N$19</f>
        <v>0</v>
      </c>
      <c r="I88" s="439">
        <f t="shared" ref="I88:I106" si="2">-SUM(E88:F88,J88:K88)+SUM(G88:H88)</f>
        <v>0</v>
      </c>
      <c r="J88" s="194">
        <v>0</v>
      </c>
      <c r="K88" s="195">
        <v>0</v>
      </c>
      <c r="L88" s="235"/>
      <c r="M88" s="235"/>
      <c r="N88" s="235"/>
      <c r="O88" s="431"/>
    </row>
    <row r="89" spans="1:15" x14ac:dyDescent="0.2">
      <c r="A89" s="424"/>
      <c r="B89" s="429"/>
      <c r="C89" s="260">
        <v>8</v>
      </c>
      <c r="D89" s="537">
        <f>Jugendlager!D81</f>
        <v>0</v>
      </c>
      <c r="E89" s="194">
        <v>0</v>
      </c>
      <c r="F89" s="195">
        <v>0</v>
      </c>
      <c r="G89" s="437">
        <f>SUM(Jugendlager!E81:N81,Kinderlager!F82,Kinderlager!H82,Kinderlager!J82,Kinderlager!L82,Kinderlager!N82,Kinderlager!P82,Kinderlager!R82,Kinderlager!T82,Kinderlager!V82,Kinderlager!X82)</f>
        <v>0</v>
      </c>
      <c r="H89" s="438">
        <f>SUM(Jugendlager!P81:AA81,Kinderlager!Y82:Z82,Kinderlager!AH82:AZ82)*$N$18+SUM(Kinderlager!AA82:AD82)*$N$19</f>
        <v>0</v>
      </c>
      <c r="I89" s="439">
        <f t="shared" si="2"/>
        <v>0</v>
      </c>
      <c r="J89" s="194">
        <v>0</v>
      </c>
      <c r="K89" s="195">
        <v>0</v>
      </c>
      <c r="L89" s="235"/>
      <c r="M89" s="235"/>
      <c r="N89" s="235"/>
      <c r="O89" s="431"/>
    </row>
    <row r="90" spans="1:15" x14ac:dyDescent="0.2">
      <c r="A90" s="424"/>
      <c r="B90" s="429"/>
      <c r="C90" s="260">
        <v>9</v>
      </c>
      <c r="D90" s="537">
        <f>Jugendlager!D82</f>
        <v>0</v>
      </c>
      <c r="E90" s="194">
        <v>0</v>
      </c>
      <c r="F90" s="195">
        <v>0</v>
      </c>
      <c r="G90" s="437">
        <f>SUM(Jugendlager!E82:N82,Kinderlager!F83,Kinderlager!H83,Kinderlager!J83,Kinderlager!L83,Kinderlager!N83,Kinderlager!P83,Kinderlager!R83,Kinderlager!T83,Kinderlager!V83,Kinderlager!X83)</f>
        <v>0</v>
      </c>
      <c r="H90" s="438">
        <f>SUM(Jugendlager!P82:AA82,Kinderlager!Y83:Z83,Kinderlager!AH83:AZ83)*$N$18+SUM(Kinderlager!AA83:AD83)*$N$19</f>
        <v>0</v>
      </c>
      <c r="I90" s="439">
        <f t="shared" si="2"/>
        <v>0</v>
      </c>
      <c r="J90" s="194">
        <v>0</v>
      </c>
      <c r="K90" s="195">
        <v>0</v>
      </c>
      <c r="L90" s="235"/>
      <c r="M90" s="235"/>
      <c r="N90" s="235"/>
      <c r="O90" s="431"/>
    </row>
    <row r="91" spans="1:15" x14ac:dyDescent="0.2">
      <c r="A91" s="424"/>
      <c r="B91" s="429"/>
      <c r="C91" s="260">
        <v>10</v>
      </c>
      <c r="D91" s="537">
        <f>Jugendlager!D83</f>
        <v>0</v>
      </c>
      <c r="E91" s="194">
        <v>0</v>
      </c>
      <c r="F91" s="195">
        <v>0</v>
      </c>
      <c r="G91" s="437">
        <f>SUM(Jugendlager!E83:N83,Kinderlager!F84,Kinderlager!H84,Kinderlager!J84,Kinderlager!L84,Kinderlager!N84,Kinderlager!P84,Kinderlager!R84,Kinderlager!T84,Kinderlager!V84,Kinderlager!X84)</f>
        <v>0</v>
      </c>
      <c r="H91" s="438">
        <f>SUM(Jugendlager!P83:AA83,Kinderlager!Y84:Z84,Kinderlager!AH84:AZ84)*$N$18+SUM(Kinderlager!AA84:AD84)*$N$19</f>
        <v>0</v>
      </c>
      <c r="I91" s="439">
        <f t="shared" si="2"/>
        <v>0</v>
      </c>
      <c r="J91" s="194">
        <v>0</v>
      </c>
      <c r="K91" s="195">
        <v>0</v>
      </c>
      <c r="L91" s="235"/>
      <c r="M91" s="235"/>
      <c r="N91" s="235"/>
      <c r="O91" s="431"/>
    </row>
    <row r="92" spans="1:15" x14ac:dyDescent="0.2">
      <c r="A92" s="424"/>
      <c r="B92" s="429"/>
      <c r="C92" s="260">
        <v>11</v>
      </c>
      <c r="D92" s="537">
        <f>Jugendlager!D84</f>
        <v>0</v>
      </c>
      <c r="E92" s="194">
        <v>0</v>
      </c>
      <c r="F92" s="195">
        <v>0</v>
      </c>
      <c r="G92" s="437">
        <f>SUM(Jugendlager!E84:N84,Kinderlager!F85,Kinderlager!H85,Kinderlager!J85,Kinderlager!L85,Kinderlager!N85,Kinderlager!P85,Kinderlager!R85,Kinderlager!T85,Kinderlager!V85,Kinderlager!X85)</f>
        <v>0</v>
      </c>
      <c r="H92" s="438">
        <f>SUM(Jugendlager!P84:AA84,Kinderlager!Y85:Z85,Kinderlager!AH85:AZ85)*$N$18+SUM(Kinderlager!AA85:AD85)*$N$19</f>
        <v>0</v>
      </c>
      <c r="I92" s="439">
        <f t="shared" si="2"/>
        <v>0</v>
      </c>
      <c r="J92" s="194">
        <v>0</v>
      </c>
      <c r="K92" s="195">
        <v>0</v>
      </c>
      <c r="L92" s="235"/>
      <c r="M92" s="235"/>
      <c r="N92" s="235"/>
      <c r="O92" s="431"/>
    </row>
    <row r="93" spans="1:15" x14ac:dyDescent="0.2">
      <c r="A93" s="424"/>
      <c r="B93" s="429"/>
      <c r="C93" s="260">
        <v>12</v>
      </c>
      <c r="D93" s="537">
        <f>Jugendlager!D85</f>
        <v>0</v>
      </c>
      <c r="E93" s="194">
        <v>0</v>
      </c>
      <c r="F93" s="195">
        <v>0</v>
      </c>
      <c r="G93" s="437">
        <f>SUM(Jugendlager!E85:N85,Kinderlager!F86,Kinderlager!H86,Kinderlager!J86,Kinderlager!L86,Kinderlager!N86,Kinderlager!P86,Kinderlager!R86,Kinderlager!T86,Kinderlager!V86,Kinderlager!X86)</f>
        <v>0</v>
      </c>
      <c r="H93" s="438">
        <f>SUM(Jugendlager!P85:AA85,Kinderlager!Y86:Z86,Kinderlager!AH86:AZ86)*$N$18+SUM(Kinderlager!AA86:AD86)*$N$19</f>
        <v>0</v>
      </c>
      <c r="I93" s="439">
        <f t="shared" si="2"/>
        <v>0</v>
      </c>
      <c r="J93" s="194">
        <v>0</v>
      </c>
      <c r="K93" s="195">
        <v>0</v>
      </c>
      <c r="L93" s="235"/>
      <c r="M93" s="235"/>
      <c r="N93" s="235"/>
      <c r="O93" s="431"/>
    </row>
    <row r="94" spans="1:15" x14ac:dyDescent="0.2">
      <c r="A94" s="424"/>
      <c r="B94" s="429"/>
      <c r="C94" s="260">
        <v>13</v>
      </c>
      <c r="D94" s="537">
        <f>Jugendlager!D86</f>
        <v>0</v>
      </c>
      <c r="E94" s="194">
        <v>0</v>
      </c>
      <c r="F94" s="195">
        <v>0</v>
      </c>
      <c r="G94" s="437">
        <f>SUM(Jugendlager!E86:N86,Kinderlager!F87,Kinderlager!H87,Kinderlager!J87,Kinderlager!L87,Kinderlager!N87,Kinderlager!P87,Kinderlager!R87,Kinderlager!T87,Kinderlager!V87,Kinderlager!X87)</f>
        <v>0</v>
      </c>
      <c r="H94" s="438">
        <f>SUM(Jugendlager!P86:AA86,Kinderlager!Y87:Z87,Kinderlager!AH87:AZ87)*$N$18+SUM(Kinderlager!AA87:AD87)*$N$19</f>
        <v>0</v>
      </c>
      <c r="I94" s="439">
        <f t="shared" si="2"/>
        <v>0</v>
      </c>
      <c r="J94" s="194">
        <v>0</v>
      </c>
      <c r="K94" s="195">
        <v>0</v>
      </c>
      <c r="L94" s="235"/>
      <c r="M94" s="235"/>
      <c r="N94" s="235"/>
      <c r="O94" s="431"/>
    </row>
    <row r="95" spans="1:15" x14ac:dyDescent="0.2">
      <c r="A95" s="424"/>
      <c r="B95" s="429"/>
      <c r="C95" s="260">
        <v>14</v>
      </c>
      <c r="D95" s="537">
        <f>Jugendlager!D87</f>
        <v>0</v>
      </c>
      <c r="E95" s="194">
        <v>0</v>
      </c>
      <c r="F95" s="195">
        <v>0</v>
      </c>
      <c r="G95" s="437">
        <f>SUM(Jugendlager!E87:N87,Kinderlager!F88,Kinderlager!H88,Kinderlager!J88,Kinderlager!L88,Kinderlager!N88,Kinderlager!P88,Kinderlager!R88,Kinderlager!T88,Kinderlager!V88,Kinderlager!X88)</f>
        <v>0</v>
      </c>
      <c r="H95" s="438">
        <f>SUM(Jugendlager!P87:AA87,Kinderlager!Y88:Z88,Kinderlager!AH88:AZ88)*$N$18+SUM(Kinderlager!AA88:AD88)*$N$19</f>
        <v>0</v>
      </c>
      <c r="I95" s="439">
        <f t="shared" si="2"/>
        <v>0</v>
      </c>
      <c r="J95" s="194">
        <v>0</v>
      </c>
      <c r="K95" s="195">
        <v>0</v>
      </c>
      <c r="L95" s="235"/>
      <c r="M95" s="235"/>
      <c r="N95" s="235"/>
      <c r="O95" s="431"/>
    </row>
    <row r="96" spans="1:15" x14ac:dyDescent="0.2">
      <c r="A96" s="424"/>
      <c r="B96" s="429"/>
      <c r="C96" s="260">
        <v>15</v>
      </c>
      <c r="D96" s="537">
        <f>Jugendlager!D88</f>
        <v>0</v>
      </c>
      <c r="E96" s="194">
        <v>0</v>
      </c>
      <c r="F96" s="195">
        <v>0</v>
      </c>
      <c r="G96" s="437">
        <f>SUM(Jugendlager!E88:N88,Kinderlager!F89,Kinderlager!H89,Kinderlager!J89,Kinderlager!L89,Kinderlager!N89,Kinderlager!P89,Kinderlager!R89,Kinderlager!T89,Kinderlager!V89,Kinderlager!X89)</f>
        <v>0</v>
      </c>
      <c r="H96" s="438">
        <f>SUM(Jugendlager!P88:AA88,Kinderlager!Y89:Z89,Kinderlager!AH89:AZ89)*$N$18+SUM(Kinderlager!AA89:AD89)*$N$19</f>
        <v>0</v>
      </c>
      <c r="I96" s="439">
        <f t="shared" si="2"/>
        <v>0</v>
      </c>
      <c r="J96" s="194">
        <v>0</v>
      </c>
      <c r="K96" s="195">
        <v>0</v>
      </c>
      <c r="L96" s="235"/>
      <c r="M96" s="235"/>
      <c r="N96" s="235"/>
      <c r="O96" s="431"/>
    </row>
    <row r="97" spans="1:15" x14ac:dyDescent="0.2">
      <c r="A97" s="424"/>
      <c r="B97" s="429"/>
      <c r="C97" s="260">
        <v>16</v>
      </c>
      <c r="D97" s="537">
        <f>Jugendlager!D89</f>
        <v>0</v>
      </c>
      <c r="E97" s="194">
        <v>0</v>
      </c>
      <c r="F97" s="195">
        <v>0</v>
      </c>
      <c r="G97" s="437">
        <f>SUM(Jugendlager!E89:N89,Kinderlager!F90,Kinderlager!H90,Kinderlager!J90,Kinderlager!L90,Kinderlager!N90,Kinderlager!P90,Kinderlager!R90,Kinderlager!T90,Kinderlager!V90,Kinderlager!X90)</f>
        <v>0</v>
      </c>
      <c r="H97" s="438">
        <f>SUM(Jugendlager!P89:AA89,Kinderlager!Y90:Z90,Kinderlager!AH90:AZ90)*$N$18+SUM(Kinderlager!AA90:AD90)*$N$19</f>
        <v>0</v>
      </c>
      <c r="I97" s="439">
        <f t="shared" si="2"/>
        <v>0</v>
      </c>
      <c r="J97" s="194">
        <v>0</v>
      </c>
      <c r="K97" s="195">
        <v>0</v>
      </c>
      <c r="L97" s="235"/>
      <c r="M97" s="235"/>
      <c r="N97" s="235"/>
      <c r="O97" s="431"/>
    </row>
    <row r="98" spans="1:15" x14ac:dyDescent="0.2">
      <c r="A98" s="424"/>
      <c r="B98" s="429"/>
      <c r="C98" s="260">
        <v>17</v>
      </c>
      <c r="D98" s="537">
        <f>Jugendlager!D90</f>
        <v>0</v>
      </c>
      <c r="E98" s="194">
        <v>0</v>
      </c>
      <c r="F98" s="195">
        <v>0</v>
      </c>
      <c r="G98" s="437">
        <f>SUM(Jugendlager!E90:N90,Kinderlager!F91,Kinderlager!H91,Kinderlager!J91,Kinderlager!L91,Kinderlager!N91,Kinderlager!P91,Kinderlager!R91,Kinderlager!T91,Kinderlager!V91,Kinderlager!X91)</f>
        <v>0</v>
      </c>
      <c r="H98" s="438">
        <f>SUM(Jugendlager!P90:AA90,Kinderlager!Y91:Z91,Kinderlager!AH91:AZ91)*$N$18+SUM(Kinderlager!AA91:AD91)*$N$19</f>
        <v>0</v>
      </c>
      <c r="I98" s="439">
        <f t="shared" si="2"/>
        <v>0</v>
      </c>
      <c r="J98" s="194">
        <v>0</v>
      </c>
      <c r="K98" s="195">
        <v>0</v>
      </c>
      <c r="L98" s="235"/>
      <c r="M98" s="235"/>
      <c r="N98" s="235"/>
      <c r="O98" s="431"/>
    </row>
    <row r="99" spans="1:15" x14ac:dyDescent="0.2">
      <c r="A99" s="424"/>
      <c r="B99" s="429"/>
      <c r="C99" s="260">
        <v>18</v>
      </c>
      <c r="D99" s="537">
        <f>Jugendlager!D91</f>
        <v>0</v>
      </c>
      <c r="E99" s="194">
        <v>0</v>
      </c>
      <c r="F99" s="195">
        <v>0</v>
      </c>
      <c r="G99" s="437">
        <f>SUM(Jugendlager!E91:N91,Kinderlager!F92,Kinderlager!H92,Kinderlager!J92,Kinderlager!L92,Kinderlager!N92,Kinderlager!P92,Kinderlager!R92,Kinderlager!T92,Kinderlager!V92,Kinderlager!X92)</f>
        <v>0</v>
      </c>
      <c r="H99" s="438">
        <f>SUM(Jugendlager!P91:AA91,Kinderlager!Y92:Z92,Kinderlager!AH92:AZ92)*$N$18+SUM(Kinderlager!AA92:AD92)*$N$19</f>
        <v>0</v>
      </c>
      <c r="I99" s="439">
        <f t="shared" si="2"/>
        <v>0</v>
      </c>
      <c r="J99" s="194">
        <v>0</v>
      </c>
      <c r="K99" s="195">
        <v>0</v>
      </c>
      <c r="L99" s="235"/>
      <c r="M99" s="235"/>
      <c r="N99" s="235"/>
      <c r="O99" s="431"/>
    </row>
    <row r="100" spans="1:15" x14ac:dyDescent="0.2">
      <c r="A100" s="424"/>
      <c r="B100" s="429"/>
      <c r="C100" s="260">
        <v>19</v>
      </c>
      <c r="D100" s="537">
        <f>Jugendlager!D92</f>
        <v>0</v>
      </c>
      <c r="E100" s="194">
        <v>0</v>
      </c>
      <c r="F100" s="195">
        <v>0</v>
      </c>
      <c r="G100" s="437">
        <f>SUM(Jugendlager!E92:N92,Kinderlager!F93,Kinderlager!H93,Kinderlager!J93,Kinderlager!L93,Kinderlager!N93,Kinderlager!P93,Kinderlager!R93,Kinderlager!T93,Kinderlager!V93,Kinderlager!X93)</f>
        <v>0</v>
      </c>
      <c r="H100" s="438">
        <f>SUM(Jugendlager!P92:AA92,Kinderlager!Y93:Z93,Kinderlager!AH93:AZ93)*$N$18+SUM(Kinderlager!AA93:AD93)*$N$19</f>
        <v>0</v>
      </c>
      <c r="I100" s="439">
        <f t="shared" si="2"/>
        <v>0</v>
      </c>
      <c r="J100" s="194">
        <v>0</v>
      </c>
      <c r="K100" s="195">
        <v>0</v>
      </c>
      <c r="L100" s="235"/>
      <c r="M100" s="235"/>
      <c r="N100" s="235"/>
      <c r="O100" s="431"/>
    </row>
    <row r="101" spans="1:15" x14ac:dyDescent="0.2">
      <c r="A101" s="424"/>
      <c r="B101" s="429"/>
      <c r="C101" s="260">
        <v>20</v>
      </c>
      <c r="D101" s="537">
        <f>Jugendlager!D93</f>
        <v>0</v>
      </c>
      <c r="E101" s="194">
        <v>0</v>
      </c>
      <c r="F101" s="195">
        <v>0</v>
      </c>
      <c r="G101" s="437">
        <f>SUM(Jugendlager!E93:N93,Kinderlager!F94,Kinderlager!H94,Kinderlager!J94,Kinderlager!L94,Kinderlager!N94,Kinderlager!P94,Kinderlager!R94,Kinderlager!T94,Kinderlager!V94,Kinderlager!X94)</f>
        <v>0</v>
      </c>
      <c r="H101" s="438">
        <f>SUM(Jugendlager!P93:AA93,Kinderlager!Y94:Z94,Kinderlager!AH94:AZ94)*$N$18+SUM(Kinderlager!AA94:AD94)*$N$19</f>
        <v>0</v>
      </c>
      <c r="I101" s="439">
        <f t="shared" si="2"/>
        <v>0</v>
      </c>
      <c r="J101" s="194">
        <v>0</v>
      </c>
      <c r="K101" s="195">
        <v>0</v>
      </c>
      <c r="L101" s="235"/>
      <c r="M101" s="235"/>
      <c r="N101" s="235"/>
      <c r="O101" s="431"/>
    </row>
    <row r="102" spans="1:15" x14ac:dyDescent="0.2">
      <c r="A102" s="424"/>
      <c r="B102" s="429"/>
      <c r="C102" s="260">
        <v>21</v>
      </c>
      <c r="D102" s="537">
        <f>Jugendlager!D94</f>
        <v>0</v>
      </c>
      <c r="E102" s="194">
        <v>0</v>
      </c>
      <c r="F102" s="195">
        <v>0</v>
      </c>
      <c r="G102" s="437">
        <f>SUM(Jugendlager!E94:N94,Kinderlager!F95,Kinderlager!H95,Kinderlager!J95,Kinderlager!L95,Kinderlager!N95,Kinderlager!P95,Kinderlager!R95,Kinderlager!T95,Kinderlager!V95,Kinderlager!X95)</f>
        <v>0</v>
      </c>
      <c r="H102" s="438">
        <f>SUM(Jugendlager!P94:AA94,Kinderlager!Y95:Z95,Kinderlager!AH95:AZ95)*$N$18+SUM(Kinderlager!AA95:AD95)*$N$19</f>
        <v>0</v>
      </c>
      <c r="I102" s="439">
        <f t="shared" si="2"/>
        <v>0</v>
      </c>
      <c r="J102" s="194">
        <v>0</v>
      </c>
      <c r="K102" s="195">
        <v>0</v>
      </c>
      <c r="L102" s="235"/>
      <c r="M102" s="235"/>
      <c r="N102" s="235"/>
      <c r="O102" s="431"/>
    </row>
    <row r="103" spans="1:15" x14ac:dyDescent="0.2">
      <c r="A103" s="424"/>
      <c r="B103" s="429"/>
      <c r="C103" s="260">
        <v>22</v>
      </c>
      <c r="D103" s="537">
        <f>Jugendlager!D95</f>
        <v>0</v>
      </c>
      <c r="E103" s="194">
        <v>0</v>
      </c>
      <c r="F103" s="195">
        <v>0</v>
      </c>
      <c r="G103" s="437">
        <f>SUM(Jugendlager!E95:N95,Kinderlager!F96,Kinderlager!H96,Kinderlager!J96,Kinderlager!L96,Kinderlager!N96,Kinderlager!P96,Kinderlager!R96,Kinderlager!T96,Kinderlager!V96,Kinderlager!X96)</f>
        <v>0</v>
      </c>
      <c r="H103" s="438">
        <f>SUM(Jugendlager!P95:AA95,Kinderlager!Y96:Z96,Kinderlager!AH96:AZ96)*$N$18+SUM(Kinderlager!AA96:AD96)*$N$19</f>
        <v>0</v>
      </c>
      <c r="I103" s="439">
        <f t="shared" si="2"/>
        <v>0</v>
      </c>
      <c r="J103" s="194">
        <v>0</v>
      </c>
      <c r="K103" s="195">
        <v>0</v>
      </c>
      <c r="L103" s="235"/>
      <c r="M103" s="235"/>
      <c r="N103" s="235"/>
      <c r="O103" s="431"/>
    </row>
    <row r="104" spans="1:15" x14ac:dyDescent="0.2">
      <c r="A104" s="424"/>
      <c r="B104" s="429"/>
      <c r="C104" s="260">
        <v>23</v>
      </c>
      <c r="D104" s="537">
        <f>Jugendlager!D96</f>
        <v>0</v>
      </c>
      <c r="E104" s="194">
        <v>0</v>
      </c>
      <c r="F104" s="195">
        <v>0</v>
      </c>
      <c r="G104" s="437">
        <f>SUM(Jugendlager!E96:N96,Kinderlager!F97,Kinderlager!H97,Kinderlager!J97,Kinderlager!L97,Kinderlager!N97,Kinderlager!P97,Kinderlager!R97,Kinderlager!T97,Kinderlager!V97,Kinderlager!X97)</f>
        <v>0</v>
      </c>
      <c r="H104" s="438">
        <f>SUM(Jugendlager!P96:AA96,Kinderlager!Y97:Z97,Kinderlager!AH97:AZ97)*$N$18+SUM(Kinderlager!AA97:AD97)*$N$19</f>
        <v>0</v>
      </c>
      <c r="I104" s="439">
        <f t="shared" si="2"/>
        <v>0</v>
      </c>
      <c r="J104" s="194">
        <v>0</v>
      </c>
      <c r="K104" s="195">
        <v>0</v>
      </c>
      <c r="L104" s="235"/>
      <c r="M104" s="235"/>
      <c r="N104" s="235"/>
      <c r="O104" s="431"/>
    </row>
    <row r="105" spans="1:15" x14ac:dyDescent="0.2">
      <c r="A105" s="424"/>
      <c r="B105" s="429"/>
      <c r="C105" s="260">
        <v>24</v>
      </c>
      <c r="D105" s="537">
        <f>Jugendlager!D97</f>
        <v>0</v>
      </c>
      <c r="E105" s="194">
        <v>0</v>
      </c>
      <c r="F105" s="195">
        <v>0</v>
      </c>
      <c r="G105" s="437">
        <f>SUM(Jugendlager!E97:N97,Kinderlager!F98,Kinderlager!H98,Kinderlager!J98,Kinderlager!L98,Kinderlager!N98,Kinderlager!P98,Kinderlager!R98,Kinderlager!T98,Kinderlager!V98,Kinderlager!X98)</f>
        <v>0</v>
      </c>
      <c r="H105" s="438">
        <f>SUM(Jugendlager!P97:AA97,Kinderlager!Y98:Z98,Kinderlager!AH98:AZ98)*$N$18+SUM(Kinderlager!AA98:AD98)*$N$19</f>
        <v>0</v>
      </c>
      <c r="I105" s="439">
        <f t="shared" si="2"/>
        <v>0</v>
      </c>
      <c r="J105" s="194">
        <v>0</v>
      </c>
      <c r="K105" s="195">
        <v>0</v>
      </c>
      <c r="L105" s="235"/>
      <c r="M105" s="235"/>
      <c r="N105" s="235"/>
      <c r="O105" s="431"/>
    </row>
    <row r="106" spans="1:15" x14ac:dyDescent="0.2">
      <c r="A106" s="424"/>
      <c r="B106" s="429"/>
      <c r="C106" s="260">
        <v>25</v>
      </c>
      <c r="D106" s="537">
        <f>Jugendlager!D98</f>
        <v>0</v>
      </c>
      <c r="E106" s="194">
        <v>0</v>
      </c>
      <c r="F106" s="195">
        <v>0</v>
      </c>
      <c r="G106" s="437">
        <f>SUM(Jugendlager!E98:N98,Kinderlager!F99,Kinderlager!H99,Kinderlager!J99,Kinderlager!L99,Kinderlager!N99,Kinderlager!P99,Kinderlager!R99,Kinderlager!T99,Kinderlager!V99,Kinderlager!X99)</f>
        <v>0</v>
      </c>
      <c r="H106" s="438">
        <f>SUM(Jugendlager!P98:AA98,Kinderlager!Y99:Z99,Kinderlager!AH99:AZ99)*$N$18+SUM(Kinderlager!AA99:AD99)*$N$19</f>
        <v>0</v>
      </c>
      <c r="I106" s="442">
        <f t="shared" si="2"/>
        <v>0</v>
      </c>
      <c r="J106" s="194">
        <v>0</v>
      </c>
      <c r="K106" s="195">
        <v>0</v>
      </c>
      <c r="L106" s="235"/>
      <c r="M106" s="235"/>
      <c r="N106" s="235"/>
      <c r="O106" s="431"/>
    </row>
    <row r="107" spans="1:15" ht="13.5" thickBot="1" x14ac:dyDescent="0.25">
      <c r="A107" s="424"/>
      <c r="B107" s="443"/>
      <c r="C107" s="444"/>
      <c r="D107" s="444"/>
      <c r="E107" s="445"/>
      <c r="F107" s="445"/>
      <c r="G107" s="445"/>
      <c r="H107" s="445"/>
      <c r="I107" s="445"/>
      <c r="J107" s="445"/>
      <c r="K107" s="445"/>
      <c r="L107" s="445"/>
      <c r="M107" s="445"/>
      <c r="N107" s="445"/>
      <c r="O107" s="446"/>
    </row>
    <row r="108" spans="1:15" ht="13.5" thickTop="1" x14ac:dyDescent="0.2">
      <c r="A108" s="424"/>
      <c r="B108" s="424"/>
      <c r="C108" s="424"/>
      <c r="D108" s="424"/>
    </row>
  </sheetData>
  <sheetProtection sheet="1" objects="1" scenarios="1" formatCells="0"/>
  <mergeCells count="30">
    <mergeCell ref="D15:D16"/>
    <mergeCell ref="C15:C16"/>
    <mergeCell ref="E15:F15"/>
    <mergeCell ref="J15:K15"/>
    <mergeCell ref="G15:I15"/>
    <mergeCell ref="F11:F12"/>
    <mergeCell ref="E11:E12"/>
    <mergeCell ref="L13:M13"/>
    <mergeCell ref="H3:I3"/>
    <mergeCell ref="H4:I4"/>
    <mergeCell ref="H5:I5"/>
    <mergeCell ref="H6:I6"/>
    <mergeCell ref="H7:I7"/>
    <mergeCell ref="L8:M8"/>
    <mergeCell ref="L9:M9"/>
    <mergeCell ref="L10:M10"/>
    <mergeCell ref="L11:M11"/>
    <mergeCell ref="L12:M12"/>
    <mergeCell ref="E3:F3"/>
    <mergeCell ref="E5:F7"/>
    <mergeCell ref="H8:I8"/>
    <mergeCell ref="L4:M4"/>
    <mergeCell ref="L5:M5"/>
    <mergeCell ref="L6:M6"/>
    <mergeCell ref="L7:M7"/>
    <mergeCell ref="H13:I13"/>
    <mergeCell ref="H9:I9"/>
    <mergeCell ref="H10:I10"/>
    <mergeCell ref="H11:I11"/>
    <mergeCell ref="H12:I12"/>
  </mergeCells>
  <conditionalFormatting sqref="D17:D106">
    <cfRule type="cellIs" dxfId="1" priority="3" operator="equal">
      <formula>$E$5</formula>
    </cfRule>
  </conditionalFormatting>
  <conditionalFormatting sqref="I17:I106">
    <cfRule type="cellIs" dxfId="0" priority="1" operator="equal">
      <formula>0</formula>
    </cfRule>
  </conditionalFormatting>
  <dataValidations count="1">
    <dataValidation type="list" allowBlank="1" showInputMessage="1" showErrorMessage="1" sqref="E5">
      <formula1>teilnehmer</formula1>
    </dataValidation>
  </dataValidations>
  <pageMargins left="0.7" right="0.7" top="0.78740157499999996" bottom="0.78740157499999996" header="0.3" footer="0.3"/>
  <pageSetup paperSize="9" orientation="portrait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AF109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baseColWidth="10" defaultColWidth="11.42578125" defaultRowHeight="12.75" outlineLevelCol="1" x14ac:dyDescent="0.2"/>
  <cols>
    <col min="1" max="2" width="5.7109375" style="284" customWidth="1"/>
    <col min="3" max="3" width="3.5703125" style="284" bestFit="1" customWidth="1"/>
    <col min="4" max="4" width="22.140625" style="284" bestFit="1" customWidth="1"/>
    <col min="5" max="9" width="16.42578125" style="26" customWidth="1"/>
    <col min="10" max="14" width="16.42578125" style="26" hidden="1" customWidth="1" outlineLevel="1"/>
    <col min="15" max="15" width="5.7109375" style="26" customWidth="1" collapsed="1"/>
    <col min="16" max="27" width="4.28515625" style="26" customWidth="1"/>
    <col min="28" max="28" width="5.7109375" customWidth="1"/>
    <col min="29" max="29" width="11.28515625" style="26" bestFit="1" customWidth="1"/>
    <col min="30" max="30" width="5.7109375" style="26" customWidth="1"/>
    <col min="31" max="16384" width="11.42578125" style="26"/>
  </cols>
  <sheetData>
    <row r="2" spans="1:31" ht="13.5" thickBot="1" x14ac:dyDescent="0.25">
      <c r="AB2" s="26"/>
    </row>
    <row r="3" spans="1:31" ht="13.5" thickTop="1" x14ac:dyDescent="0.2">
      <c r="B3" s="286"/>
      <c r="C3" s="287"/>
      <c r="D3" s="287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31"/>
    </row>
    <row r="4" spans="1:31" ht="12.75" customHeight="1" x14ac:dyDescent="0.2">
      <c r="B4" s="288"/>
      <c r="C4" s="674" t="s">
        <v>57</v>
      </c>
      <c r="D4" s="674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675"/>
      <c r="Q4" s="675"/>
      <c r="R4" s="474"/>
      <c r="S4" s="474"/>
      <c r="T4" s="474"/>
      <c r="U4" s="474"/>
      <c r="V4" s="474"/>
      <c r="W4" s="474"/>
      <c r="X4" s="474"/>
      <c r="Y4" s="675"/>
      <c r="Z4" s="675"/>
      <c r="AA4" s="675"/>
      <c r="AC4" s="289"/>
      <c r="AD4" s="33"/>
    </row>
    <row r="5" spans="1:31" x14ac:dyDescent="0.2">
      <c r="B5" s="288"/>
      <c r="C5" s="672" t="s">
        <v>151</v>
      </c>
      <c r="D5" s="672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675"/>
      <c r="Q5" s="675"/>
      <c r="R5" s="474"/>
      <c r="S5" s="474"/>
      <c r="T5" s="474"/>
      <c r="U5" s="474"/>
      <c r="V5" s="474"/>
      <c r="W5" s="474"/>
      <c r="X5" s="474"/>
      <c r="Y5" s="675"/>
      <c r="Z5" s="675"/>
      <c r="AA5" s="675"/>
      <c r="AC5" s="34"/>
      <c r="AD5" s="33"/>
    </row>
    <row r="6" spans="1:31" s="56" customFormat="1" x14ac:dyDescent="0.2">
      <c r="A6" s="291"/>
      <c r="B6" s="292"/>
      <c r="C6" s="673" t="s">
        <v>152</v>
      </c>
      <c r="D6" s="673"/>
      <c r="P6" s="675"/>
      <c r="Q6" s="675"/>
      <c r="R6" s="474"/>
      <c r="S6" s="474"/>
      <c r="T6" s="474"/>
      <c r="U6" s="474"/>
      <c r="V6" s="474"/>
      <c r="W6" s="474"/>
      <c r="X6" s="474"/>
      <c r="Y6" s="675"/>
      <c r="Z6" s="675"/>
      <c r="AA6" s="675"/>
      <c r="AD6" s="58"/>
      <c r="AE6" s="57"/>
    </row>
    <row r="7" spans="1:31" x14ac:dyDescent="0.2">
      <c r="A7" s="416"/>
      <c r="AE7" s="32"/>
    </row>
    <row r="8" spans="1:31" ht="13.5" thickBot="1" x14ac:dyDescent="0.25">
      <c r="A8" s="416"/>
      <c r="C8" s="525" t="s">
        <v>0</v>
      </c>
      <c r="D8" s="526" t="s">
        <v>89</v>
      </c>
      <c r="E8" s="527" t="s">
        <v>160</v>
      </c>
      <c r="F8" s="528" t="s">
        <v>140</v>
      </c>
      <c r="G8" s="528" t="s">
        <v>141</v>
      </c>
      <c r="H8" s="528" t="s">
        <v>142</v>
      </c>
      <c r="I8" s="528" t="s">
        <v>143</v>
      </c>
      <c r="J8" s="528" t="s">
        <v>144</v>
      </c>
      <c r="K8" s="528" t="s">
        <v>145</v>
      </c>
      <c r="L8" s="528" t="s">
        <v>146</v>
      </c>
      <c r="M8" s="528" t="s">
        <v>147</v>
      </c>
      <c r="N8" s="529" t="s">
        <v>148</v>
      </c>
      <c r="O8" s="530"/>
      <c r="P8" s="679" t="s">
        <v>50</v>
      </c>
      <c r="Q8" s="677"/>
      <c r="R8" s="677"/>
      <c r="S8" s="677"/>
      <c r="T8" s="677"/>
      <c r="U8" s="680"/>
      <c r="V8" s="676" t="s">
        <v>158</v>
      </c>
      <c r="W8" s="677"/>
      <c r="X8" s="677"/>
      <c r="Y8" s="677"/>
      <c r="Z8" s="677"/>
      <c r="AA8" s="678"/>
      <c r="AB8" s="530"/>
      <c r="AC8" s="528" t="s">
        <v>28</v>
      </c>
      <c r="AE8" s="32"/>
    </row>
    <row r="9" spans="1:31" x14ac:dyDescent="0.2">
      <c r="B9" s="288"/>
      <c r="C9" s="516">
        <v>1</v>
      </c>
      <c r="D9" s="415">
        <f>Kinderlager!D10</f>
        <v>0</v>
      </c>
      <c r="E9" s="396"/>
      <c r="F9" s="412"/>
      <c r="G9" s="412"/>
      <c r="H9" s="413"/>
      <c r="I9" s="412"/>
      <c r="J9" s="413"/>
      <c r="K9" s="413"/>
      <c r="L9" s="413"/>
      <c r="M9" s="413"/>
      <c r="N9" s="413"/>
      <c r="O9" s="414"/>
      <c r="P9" s="448"/>
      <c r="Q9" s="419"/>
      <c r="R9" s="419"/>
      <c r="S9" s="419"/>
      <c r="T9" s="419"/>
      <c r="U9" s="486"/>
      <c r="V9" s="481"/>
      <c r="W9" s="419"/>
      <c r="X9" s="419"/>
      <c r="Y9" s="419"/>
      <c r="Z9" s="448"/>
      <c r="AA9" s="448"/>
      <c r="AB9" s="62"/>
      <c r="AC9" s="511">
        <f t="shared" ref="AC9:AC40" si="0">SUM(E9:N9)</f>
        <v>0</v>
      </c>
      <c r="AD9" s="33"/>
    </row>
    <row r="10" spans="1:31" x14ac:dyDescent="0.2">
      <c r="B10" s="288"/>
      <c r="C10" s="500">
        <v>2</v>
      </c>
      <c r="D10" s="293">
        <f>Kinderlager!D11</f>
        <v>0</v>
      </c>
      <c r="E10" s="228"/>
      <c r="F10" s="229"/>
      <c r="G10" s="229"/>
      <c r="H10" s="230"/>
      <c r="I10" s="229"/>
      <c r="J10" s="230"/>
      <c r="K10" s="230"/>
      <c r="L10" s="230"/>
      <c r="M10" s="230"/>
      <c r="N10" s="230"/>
      <c r="O10" s="290"/>
      <c r="P10" s="201"/>
      <c r="Q10" s="200"/>
      <c r="R10" s="200"/>
      <c r="S10" s="200"/>
      <c r="T10" s="200"/>
      <c r="U10" s="479"/>
      <c r="V10" s="199"/>
      <c r="W10" s="200"/>
      <c r="X10" s="200"/>
      <c r="Y10" s="200"/>
      <c r="Z10" s="201"/>
      <c r="AA10" s="201"/>
      <c r="AC10" s="512">
        <f t="shared" si="0"/>
        <v>0</v>
      </c>
      <c r="AD10" s="33"/>
    </row>
    <row r="11" spans="1:31" x14ac:dyDescent="0.2">
      <c r="B11" s="288"/>
      <c r="C11" s="500">
        <v>3</v>
      </c>
      <c r="D11" s="293">
        <f>Kinderlager!D12</f>
        <v>0</v>
      </c>
      <c r="E11" s="228"/>
      <c r="F11" s="229"/>
      <c r="G11" s="229"/>
      <c r="H11" s="230"/>
      <c r="I11" s="229"/>
      <c r="J11" s="230"/>
      <c r="K11" s="230"/>
      <c r="L11" s="230"/>
      <c r="M11" s="230"/>
      <c r="N11" s="230"/>
      <c r="O11" s="290"/>
      <c r="P11" s="201"/>
      <c r="Q11" s="200"/>
      <c r="R11" s="200"/>
      <c r="S11" s="200"/>
      <c r="T11" s="200"/>
      <c r="U11" s="479"/>
      <c r="V11" s="199"/>
      <c r="W11" s="200"/>
      <c r="X11" s="200"/>
      <c r="Y11" s="200"/>
      <c r="Z11" s="201"/>
      <c r="AA11" s="201"/>
      <c r="AC11" s="512">
        <f t="shared" si="0"/>
        <v>0</v>
      </c>
      <c r="AD11" s="33"/>
    </row>
    <row r="12" spans="1:31" x14ac:dyDescent="0.2">
      <c r="B12" s="288"/>
      <c r="C12" s="500">
        <v>4</v>
      </c>
      <c r="D12" s="293">
        <f>Kinderlager!D13</f>
        <v>0</v>
      </c>
      <c r="E12" s="228"/>
      <c r="F12" s="229"/>
      <c r="G12" s="229"/>
      <c r="H12" s="230"/>
      <c r="I12" s="229"/>
      <c r="J12" s="230"/>
      <c r="K12" s="230"/>
      <c r="L12" s="230"/>
      <c r="M12" s="230"/>
      <c r="N12" s="230"/>
      <c r="O12" s="290"/>
      <c r="P12" s="201"/>
      <c r="Q12" s="200"/>
      <c r="R12" s="200"/>
      <c r="S12" s="200"/>
      <c r="T12" s="200"/>
      <c r="U12" s="479"/>
      <c r="V12" s="199"/>
      <c r="W12" s="200"/>
      <c r="X12" s="200"/>
      <c r="Y12" s="200"/>
      <c r="Z12" s="201"/>
      <c r="AA12" s="201"/>
      <c r="AC12" s="512">
        <f t="shared" si="0"/>
        <v>0</v>
      </c>
      <c r="AD12" s="33"/>
      <c r="AE12" s="397"/>
    </row>
    <row r="13" spans="1:31" x14ac:dyDescent="0.2">
      <c r="B13" s="288"/>
      <c r="C13" s="500">
        <v>5</v>
      </c>
      <c r="D13" s="293">
        <f>Kinderlager!D14</f>
        <v>0</v>
      </c>
      <c r="E13" s="228"/>
      <c r="F13" s="229"/>
      <c r="G13" s="229"/>
      <c r="H13" s="230"/>
      <c r="I13" s="229"/>
      <c r="J13" s="230"/>
      <c r="K13" s="230"/>
      <c r="L13" s="230"/>
      <c r="M13" s="230"/>
      <c r="N13" s="230"/>
      <c r="O13" s="290"/>
      <c r="P13" s="201"/>
      <c r="Q13" s="200"/>
      <c r="R13" s="200"/>
      <c r="S13" s="200"/>
      <c r="T13" s="200"/>
      <c r="U13" s="479"/>
      <c r="V13" s="199"/>
      <c r="W13" s="200"/>
      <c r="X13" s="200"/>
      <c r="Y13" s="200"/>
      <c r="Z13" s="201"/>
      <c r="AA13" s="201"/>
      <c r="AC13" s="512">
        <f t="shared" si="0"/>
        <v>0</v>
      </c>
      <c r="AD13" s="33"/>
    </row>
    <row r="14" spans="1:31" x14ac:dyDescent="0.2">
      <c r="B14" s="288"/>
      <c r="C14" s="500">
        <v>6</v>
      </c>
      <c r="D14" s="293">
        <f>Kinderlager!D15</f>
        <v>0</v>
      </c>
      <c r="E14" s="228"/>
      <c r="F14" s="229"/>
      <c r="G14" s="229"/>
      <c r="H14" s="230"/>
      <c r="I14" s="229"/>
      <c r="J14" s="230"/>
      <c r="K14" s="230"/>
      <c r="L14" s="230"/>
      <c r="M14" s="230"/>
      <c r="N14" s="230"/>
      <c r="O14" s="290"/>
      <c r="P14" s="201"/>
      <c r="Q14" s="200"/>
      <c r="R14" s="200"/>
      <c r="S14" s="200"/>
      <c r="T14" s="200"/>
      <c r="U14" s="479"/>
      <c r="V14" s="199"/>
      <c r="W14" s="200"/>
      <c r="X14" s="200"/>
      <c r="Y14" s="200"/>
      <c r="Z14" s="201"/>
      <c r="AA14" s="201"/>
      <c r="AC14" s="512">
        <f t="shared" si="0"/>
        <v>0</v>
      </c>
      <c r="AD14" s="33"/>
    </row>
    <row r="15" spans="1:31" x14ac:dyDescent="0.2">
      <c r="B15" s="288"/>
      <c r="C15" s="517">
        <v>7</v>
      </c>
      <c r="D15" s="293">
        <f>Kinderlager!D16</f>
        <v>0</v>
      </c>
      <c r="E15" s="228"/>
      <c r="F15" s="229"/>
      <c r="G15" s="229"/>
      <c r="H15" s="230"/>
      <c r="I15" s="229"/>
      <c r="J15" s="230"/>
      <c r="K15" s="230"/>
      <c r="L15" s="230"/>
      <c r="M15" s="230"/>
      <c r="N15" s="230"/>
      <c r="O15" s="290"/>
      <c r="P15" s="201"/>
      <c r="Q15" s="200"/>
      <c r="R15" s="200"/>
      <c r="S15" s="200"/>
      <c r="T15" s="200"/>
      <c r="U15" s="479"/>
      <c r="V15" s="199"/>
      <c r="W15" s="200"/>
      <c r="X15" s="200"/>
      <c r="Y15" s="200"/>
      <c r="Z15" s="201"/>
      <c r="AA15" s="201"/>
      <c r="AC15" s="512">
        <f t="shared" si="0"/>
        <v>0</v>
      </c>
      <c r="AD15" s="33"/>
    </row>
    <row r="16" spans="1:31" x14ac:dyDescent="0.2">
      <c r="B16" s="288"/>
      <c r="C16" s="500">
        <v>8</v>
      </c>
      <c r="D16" s="293">
        <f>Kinderlager!D17</f>
        <v>0</v>
      </c>
      <c r="E16" s="228"/>
      <c r="F16" s="229"/>
      <c r="G16" s="229"/>
      <c r="H16" s="230"/>
      <c r="I16" s="229"/>
      <c r="J16" s="230"/>
      <c r="K16" s="230"/>
      <c r="L16" s="230"/>
      <c r="M16" s="230"/>
      <c r="N16" s="230"/>
      <c r="O16" s="290"/>
      <c r="P16" s="201"/>
      <c r="Q16" s="200"/>
      <c r="R16" s="200"/>
      <c r="S16" s="200"/>
      <c r="T16" s="200"/>
      <c r="U16" s="479"/>
      <c r="V16" s="199"/>
      <c r="W16" s="200"/>
      <c r="X16" s="200"/>
      <c r="Y16" s="200"/>
      <c r="Z16" s="201"/>
      <c r="AA16" s="201"/>
      <c r="AC16" s="512">
        <f t="shared" si="0"/>
        <v>0</v>
      </c>
      <c r="AD16" s="33"/>
    </row>
    <row r="17" spans="2:30" x14ac:dyDescent="0.2">
      <c r="B17" s="288"/>
      <c r="C17" s="500">
        <v>9</v>
      </c>
      <c r="D17" s="293">
        <f>Kinderlager!D18</f>
        <v>0</v>
      </c>
      <c r="E17" s="228"/>
      <c r="F17" s="229"/>
      <c r="G17" s="229"/>
      <c r="H17" s="230"/>
      <c r="I17" s="229"/>
      <c r="J17" s="230"/>
      <c r="K17" s="230"/>
      <c r="L17" s="230"/>
      <c r="M17" s="230"/>
      <c r="N17" s="230"/>
      <c r="O17" s="290"/>
      <c r="P17" s="201"/>
      <c r="Q17" s="200"/>
      <c r="R17" s="200"/>
      <c r="S17" s="200"/>
      <c r="T17" s="200"/>
      <c r="U17" s="479"/>
      <c r="V17" s="199"/>
      <c r="W17" s="200"/>
      <c r="X17" s="200"/>
      <c r="Y17" s="200"/>
      <c r="Z17" s="201"/>
      <c r="AA17" s="201"/>
      <c r="AC17" s="512">
        <f t="shared" si="0"/>
        <v>0</v>
      </c>
      <c r="AD17" s="33"/>
    </row>
    <row r="18" spans="2:30" x14ac:dyDescent="0.2">
      <c r="B18" s="288"/>
      <c r="C18" s="500">
        <v>10</v>
      </c>
      <c r="D18" s="293">
        <f>Kinderlager!D19</f>
        <v>0</v>
      </c>
      <c r="E18" s="228"/>
      <c r="F18" s="229"/>
      <c r="G18" s="229"/>
      <c r="H18" s="230"/>
      <c r="I18" s="229"/>
      <c r="J18" s="230"/>
      <c r="K18" s="230"/>
      <c r="L18" s="230"/>
      <c r="M18" s="230"/>
      <c r="N18" s="230"/>
      <c r="O18" s="290"/>
      <c r="P18" s="201"/>
      <c r="Q18" s="200"/>
      <c r="R18" s="200"/>
      <c r="S18" s="200"/>
      <c r="T18" s="200"/>
      <c r="U18" s="479"/>
      <c r="V18" s="199"/>
      <c r="W18" s="200"/>
      <c r="X18" s="200"/>
      <c r="Y18" s="200"/>
      <c r="Z18" s="201"/>
      <c r="AA18" s="201"/>
      <c r="AC18" s="512">
        <f t="shared" si="0"/>
        <v>0</v>
      </c>
      <c r="AD18" s="33"/>
    </row>
    <row r="19" spans="2:30" x14ac:dyDescent="0.2">
      <c r="B19" s="288"/>
      <c r="C19" s="500">
        <v>11</v>
      </c>
      <c r="D19" s="293">
        <f>Kinderlager!D20</f>
        <v>0</v>
      </c>
      <c r="E19" s="228"/>
      <c r="F19" s="229"/>
      <c r="G19" s="229"/>
      <c r="H19" s="230"/>
      <c r="I19" s="229"/>
      <c r="J19" s="230"/>
      <c r="K19" s="230"/>
      <c r="L19" s="230"/>
      <c r="M19" s="230"/>
      <c r="N19" s="230"/>
      <c r="O19" s="290"/>
      <c r="P19" s="201"/>
      <c r="Q19" s="200"/>
      <c r="R19" s="200"/>
      <c r="S19" s="200"/>
      <c r="T19" s="200"/>
      <c r="U19" s="479"/>
      <c r="V19" s="199"/>
      <c r="W19" s="200"/>
      <c r="X19" s="200"/>
      <c r="Y19" s="200"/>
      <c r="Z19" s="201"/>
      <c r="AA19" s="201"/>
      <c r="AC19" s="512">
        <f t="shared" si="0"/>
        <v>0</v>
      </c>
      <c r="AD19" s="33"/>
    </row>
    <row r="20" spans="2:30" x14ac:dyDescent="0.2">
      <c r="B20" s="288"/>
      <c r="C20" s="500">
        <v>12</v>
      </c>
      <c r="D20" s="293">
        <f>Kinderlager!D21</f>
        <v>0</v>
      </c>
      <c r="E20" s="228"/>
      <c r="F20" s="229"/>
      <c r="G20" s="229"/>
      <c r="H20" s="230"/>
      <c r="I20" s="229"/>
      <c r="J20" s="230"/>
      <c r="K20" s="230"/>
      <c r="L20" s="230"/>
      <c r="M20" s="230"/>
      <c r="N20" s="230"/>
      <c r="O20" s="290"/>
      <c r="P20" s="201"/>
      <c r="Q20" s="200"/>
      <c r="R20" s="200"/>
      <c r="S20" s="200"/>
      <c r="T20" s="200"/>
      <c r="U20" s="479"/>
      <c r="V20" s="199"/>
      <c r="W20" s="200"/>
      <c r="X20" s="200"/>
      <c r="Y20" s="200"/>
      <c r="Z20" s="201"/>
      <c r="AA20" s="201"/>
      <c r="AC20" s="512">
        <f t="shared" si="0"/>
        <v>0</v>
      </c>
      <c r="AD20" s="33"/>
    </row>
    <row r="21" spans="2:30" x14ac:dyDescent="0.2">
      <c r="B21" s="288"/>
      <c r="C21" s="500">
        <v>13</v>
      </c>
      <c r="D21" s="293">
        <f>Kinderlager!D22</f>
        <v>0</v>
      </c>
      <c r="E21" s="228"/>
      <c r="F21" s="229"/>
      <c r="G21" s="229"/>
      <c r="H21" s="230"/>
      <c r="I21" s="229"/>
      <c r="J21" s="230"/>
      <c r="K21" s="230"/>
      <c r="L21" s="230"/>
      <c r="M21" s="230"/>
      <c r="N21" s="230"/>
      <c r="O21" s="290"/>
      <c r="P21" s="201"/>
      <c r="Q21" s="200"/>
      <c r="R21" s="200"/>
      <c r="S21" s="200"/>
      <c r="T21" s="200"/>
      <c r="U21" s="479"/>
      <c r="V21" s="199"/>
      <c r="W21" s="200"/>
      <c r="X21" s="200"/>
      <c r="Y21" s="200"/>
      <c r="Z21" s="201"/>
      <c r="AA21" s="201"/>
      <c r="AC21" s="512">
        <f t="shared" si="0"/>
        <v>0</v>
      </c>
      <c r="AD21" s="33"/>
    </row>
    <row r="22" spans="2:30" x14ac:dyDescent="0.2">
      <c r="B22" s="288"/>
      <c r="C22" s="500">
        <v>14</v>
      </c>
      <c r="D22" s="293">
        <f>Kinderlager!D23</f>
        <v>0</v>
      </c>
      <c r="E22" s="228"/>
      <c r="F22" s="229"/>
      <c r="G22" s="229"/>
      <c r="H22" s="230"/>
      <c r="I22" s="229"/>
      <c r="J22" s="230"/>
      <c r="K22" s="230"/>
      <c r="L22" s="230"/>
      <c r="M22" s="230"/>
      <c r="N22" s="230"/>
      <c r="O22" s="290"/>
      <c r="P22" s="201"/>
      <c r="Q22" s="200"/>
      <c r="R22" s="200"/>
      <c r="S22" s="200"/>
      <c r="T22" s="200"/>
      <c r="U22" s="479"/>
      <c r="V22" s="199"/>
      <c r="W22" s="200"/>
      <c r="X22" s="200"/>
      <c r="Y22" s="200"/>
      <c r="Z22" s="201"/>
      <c r="AA22" s="201"/>
      <c r="AC22" s="512">
        <f t="shared" si="0"/>
        <v>0</v>
      </c>
      <c r="AD22" s="33"/>
    </row>
    <row r="23" spans="2:30" x14ac:dyDescent="0.2">
      <c r="B23" s="288"/>
      <c r="C23" s="500">
        <v>15</v>
      </c>
      <c r="D23" s="293">
        <f>Kinderlager!D24</f>
        <v>0</v>
      </c>
      <c r="E23" s="228"/>
      <c r="F23" s="229"/>
      <c r="G23" s="229"/>
      <c r="H23" s="230"/>
      <c r="I23" s="229"/>
      <c r="J23" s="230"/>
      <c r="K23" s="230"/>
      <c r="L23" s="230"/>
      <c r="M23" s="230"/>
      <c r="N23" s="230"/>
      <c r="O23" s="290"/>
      <c r="P23" s="201"/>
      <c r="Q23" s="200"/>
      <c r="R23" s="200"/>
      <c r="S23" s="200"/>
      <c r="T23" s="200"/>
      <c r="U23" s="479"/>
      <c r="V23" s="199"/>
      <c r="W23" s="200"/>
      <c r="X23" s="200"/>
      <c r="Y23" s="200"/>
      <c r="Z23" s="201"/>
      <c r="AA23" s="201"/>
      <c r="AC23" s="512">
        <f t="shared" si="0"/>
        <v>0</v>
      </c>
      <c r="AD23" s="33"/>
    </row>
    <row r="24" spans="2:30" x14ac:dyDescent="0.2">
      <c r="B24" s="288"/>
      <c r="C24" s="500">
        <v>16</v>
      </c>
      <c r="D24" s="293">
        <f>Kinderlager!D25</f>
        <v>0</v>
      </c>
      <c r="E24" s="228"/>
      <c r="F24" s="229"/>
      <c r="G24" s="229"/>
      <c r="H24" s="230"/>
      <c r="I24" s="229"/>
      <c r="J24" s="230"/>
      <c r="K24" s="230"/>
      <c r="L24" s="230"/>
      <c r="M24" s="230"/>
      <c r="N24" s="230"/>
      <c r="O24" s="290"/>
      <c r="P24" s="201"/>
      <c r="Q24" s="200"/>
      <c r="R24" s="200"/>
      <c r="S24" s="200"/>
      <c r="T24" s="200"/>
      <c r="U24" s="479"/>
      <c r="V24" s="199"/>
      <c r="W24" s="200"/>
      <c r="X24" s="200"/>
      <c r="Y24" s="200"/>
      <c r="Z24" s="201"/>
      <c r="AA24" s="201"/>
      <c r="AC24" s="512">
        <f t="shared" si="0"/>
        <v>0</v>
      </c>
      <c r="AD24" s="33"/>
    </row>
    <row r="25" spans="2:30" x14ac:dyDescent="0.2">
      <c r="B25" s="288"/>
      <c r="C25" s="500">
        <v>17</v>
      </c>
      <c r="D25" s="293">
        <f>Kinderlager!D26</f>
        <v>0</v>
      </c>
      <c r="E25" s="228"/>
      <c r="F25" s="229"/>
      <c r="G25" s="229"/>
      <c r="H25" s="230"/>
      <c r="I25" s="229"/>
      <c r="J25" s="230"/>
      <c r="K25" s="230"/>
      <c r="L25" s="230"/>
      <c r="M25" s="230"/>
      <c r="N25" s="230"/>
      <c r="O25" s="290"/>
      <c r="P25" s="201"/>
      <c r="Q25" s="200"/>
      <c r="R25" s="200"/>
      <c r="S25" s="200"/>
      <c r="T25" s="200"/>
      <c r="U25" s="479"/>
      <c r="V25" s="199"/>
      <c r="W25" s="200"/>
      <c r="X25" s="200"/>
      <c r="Y25" s="200"/>
      <c r="Z25" s="201"/>
      <c r="AA25" s="201"/>
      <c r="AC25" s="512">
        <f t="shared" si="0"/>
        <v>0</v>
      </c>
      <c r="AD25" s="33"/>
    </row>
    <row r="26" spans="2:30" x14ac:dyDescent="0.2">
      <c r="B26" s="288"/>
      <c r="C26" s="500">
        <v>18</v>
      </c>
      <c r="D26" s="293">
        <f>Kinderlager!D27</f>
        <v>0</v>
      </c>
      <c r="E26" s="228"/>
      <c r="F26" s="229"/>
      <c r="G26" s="229"/>
      <c r="H26" s="230"/>
      <c r="I26" s="229"/>
      <c r="J26" s="230"/>
      <c r="K26" s="230"/>
      <c r="L26" s="230"/>
      <c r="M26" s="230"/>
      <c r="N26" s="230"/>
      <c r="O26" s="290"/>
      <c r="P26" s="201"/>
      <c r="Q26" s="200"/>
      <c r="R26" s="200"/>
      <c r="S26" s="200"/>
      <c r="T26" s="200"/>
      <c r="U26" s="479"/>
      <c r="V26" s="199"/>
      <c r="W26" s="200"/>
      <c r="X26" s="200"/>
      <c r="Y26" s="200"/>
      <c r="Z26" s="201"/>
      <c r="AA26" s="201"/>
      <c r="AC26" s="512">
        <f t="shared" si="0"/>
        <v>0</v>
      </c>
      <c r="AD26" s="33"/>
    </row>
    <row r="27" spans="2:30" x14ac:dyDescent="0.2">
      <c r="B27" s="288"/>
      <c r="C27" s="500">
        <v>19</v>
      </c>
      <c r="D27" s="293">
        <f>Kinderlager!D28</f>
        <v>0</v>
      </c>
      <c r="E27" s="228"/>
      <c r="F27" s="229"/>
      <c r="G27" s="229"/>
      <c r="H27" s="230"/>
      <c r="I27" s="229"/>
      <c r="J27" s="230"/>
      <c r="K27" s="230"/>
      <c r="L27" s="230"/>
      <c r="M27" s="230"/>
      <c r="N27" s="230"/>
      <c r="O27" s="290"/>
      <c r="P27" s="201"/>
      <c r="Q27" s="200"/>
      <c r="R27" s="200"/>
      <c r="S27" s="200"/>
      <c r="T27" s="200"/>
      <c r="U27" s="479"/>
      <c r="V27" s="199"/>
      <c r="W27" s="200"/>
      <c r="X27" s="200"/>
      <c r="Y27" s="200"/>
      <c r="Z27" s="201"/>
      <c r="AA27" s="201"/>
      <c r="AC27" s="512">
        <f t="shared" si="0"/>
        <v>0</v>
      </c>
      <c r="AD27" s="33"/>
    </row>
    <row r="28" spans="2:30" x14ac:dyDescent="0.2">
      <c r="B28" s="288"/>
      <c r="C28" s="500">
        <v>20</v>
      </c>
      <c r="D28" s="293">
        <f>Kinderlager!D29</f>
        <v>0</v>
      </c>
      <c r="E28" s="228"/>
      <c r="F28" s="229"/>
      <c r="G28" s="229"/>
      <c r="H28" s="230"/>
      <c r="I28" s="229"/>
      <c r="J28" s="230"/>
      <c r="K28" s="230"/>
      <c r="L28" s="230"/>
      <c r="M28" s="230"/>
      <c r="N28" s="230"/>
      <c r="O28" s="290"/>
      <c r="P28" s="201"/>
      <c r="Q28" s="200"/>
      <c r="R28" s="200"/>
      <c r="S28" s="200"/>
      <c r="T28" s="200"/>
      <c r="U28" s="479"/>
      <c r="V28" s="199"/>
      <c r="W28" s="200"/>
      <c r="X28" s="200"/>
      <c r="Y28" s="200"/>
      <c r="Z28" s="201"/>
      <c r="AA28" s="201"/>
      <c r="AC28" s="512">
        <f t="shared" si="0"/>
        <v>0</v>
      </c>
      <c r="AD28" s="33"/>
    </row>
    <row r="29" spans="2:30" x14ac:dyDescent="0.2">
      <c r="B29" s="288"/>
      <c r="C29" s="500">
        <v>21</v>
      </c>
      <c r="D29" s="293">
        <f>Kinderlager!D30</f>
        <v>0</v>
      </c>
      <c r="E29" s="228"/>
      <c r="F29" s="229"/>
      <c r="G29" s="229"/>
      <c r="H29" s="230"/>
      <c r="I29" s="229"/>
      <c r="J29" s="230"/>
      <c r="K29" s="230"/>
      <c r="L29" s="230"/>
      <c r="M29" s="230"/>
      <c r="N29" s="230"/>
      <c r="O29" s="290"/>
      <c r="P29" s="201"/>
      <c r="Q29" s="200"/>
      <c r="R29" s="200"/>
      <c r="S29" s="200"/>
      <c r="T29" s="200"/>
      <c r="U29" s="479"/>
      <c r="V29" s="199"/>
      <c r="W29" s="200"/>
      <c r="X29" s="200"/>
      <c r="Y29" s="200"/>
      <c r="Z29" s="201"/>
      <c r="AA29" s="201"/>
      <c r="AC29" s="512">
        <f t="shared" si="0"/>
        <v>0</v>
      </c>
      <c r="AD29" s="33"/>
    </row>
    <row r="30" spans="2:30" x14ac:dyDescent="0.2">
      <c r="B30" s="288"/>
      <c r="C30" s="500">
        <v>22</v>
      </c>
      <c r="D30" s="293">
        <f>Kinderlager!D31</f>
        <v>0</v>
      </c>
      <c r="E30" s="228"/>
      <c r="F30" s="229"/>
      <c r="G30" s="229"/>
      <c r="H30" s="230"/>
      <c r="I30" s="229"/>
      <c r="J30" s="230"/>
      <c r="K30" s="230"/>
      <c r="L30" s="230"/>
      <c r="M30" s="230"/>
      <c r="N30" s="230"/>
      <c r="O30" s="290"/>
      <c r="P30" s="201"/>
      <c r="Q30" s="200"/>
      <c r="R30" s="200"/>
      <c r="S30" s="200"/>
      <c r="T30" s="200"/>
      <c r="U30" s="479"/>
      <c r="V30" s="199"/>
      <c r="W30" s="200"/>
      <c r="X30" s="200"/>
      <c r="Y30" s="200"/>
      <c r="Z30" s="201"/>
      <c r="AA30" s="201"/>
      <c r="AC30" s="512">
        <f t="shared" si="0"/>
        <v>0</v>
      </c>
      <c r="AD30" s="33"/>
    </row>
    <row r="31" spans="2:30" x14ac:dyDescent="0.2">
      <c r="B31" s="288"/>
      <c r="C31" s="500">
        <v>23</v>
      </c>
      <c r="D31" s="293">
        <f>Kinderlager!D32</f>
        <v>0</v>
      </c>
      <c r="E31" s="228"/>
      <c r="F31" s="229"/>
      <c r="G31" s="229"/>
      <c r="H31" s="230"/>
      <c r="I31" s="229"/>
      <c r="J31" s="230"/>
      <c r="K31" s="230"/>
      <c r="L31" s="230"/>
      <c r="M31" s="230"/>
      <c r="N31" s="230"/>
      <c r="O31" s="290"/>
      <c r="P31" s="201"/>
      <c r="Q31" s="200"/>
      <c r="R31" s="200"/>
      <c r="S31" s="200"/>
      <c r="T31" s="200"/>
      <c r="U31" s="479"/>
      <c r="V31" s="199"/>
      <c r="W31" s="200"/>
      <c r="X31" s="200"/>
      <c r="Y31" s="200"/>
      <c r="Z31" s="201"/>
      <c r="AA31" s="201"/>
      <c r="AC31" s="512">
        <f t="shared" si="0"/>
        <v>0</v>
      </c>
      <c r="AD31" s="33"/>
    </row>
    <row r="32" spans="2:30" x14ac:dyDescent="0.2">
      <c r="B32" s="288"/>
      <c r="C32" s="500">
        <v>24</v>
      </c>
      <c r="D32" s="293">
        <f>Kinderlager!D33</f>
        <v>0</v>
      </c>
      <c r="E32" s="228"/>
      <c r="F32" s="229"/>
      <c r="G32" s="229"/>
      <c r="H32" s="230"/>
      <c r="I32" s="229"/>
      <c r="J32" s="230"/>
      <c r="K32" s="230"/>
      <c r="L32" s="230"/>
      <c r="M32" s="230"/>
      <c r="N32" s="230"/>
      <c r="O32" s="290"/>
      <c r="P32" s="201"/>
      <c r="Q32" s="200"/>
      <c r="R32" s="200"/>
      <c r="S32" s="200"/>
      <c r="T32" s="200"/>
      <c r="U32" s="479"/>
      <c r="V32" s="199"/>
      <c r="W32" s="200"/>
      <c r="X32" s="200"/>
      <c r="Y32" s="200"/>
      <c r="Z32" s="201"/>
      <c r="AA32" s="201"/>
      <c r="AC32" s="512">
        <f t="shared" si="0"/>
        <v>0</v>
      </c>
      <c r="AD32" s="33"/>
    </row>
    <row r="33" spans="2:30" x14ac:dyDescent="0.2">
      <c r="B33" s="288"/>
      <c r="C33" s="500">
        <v>25</v>
      </c>
      <c r="D33" s="293">
        <f>Kinderlager!D34</f>
        <v>0</v>
      </c>
      <c r="E33" s="228"/>
      <c r="F33" s="229"/>
      <c r="G33" s="229"/>
      <c r="H33" s="230"/>
      <c r="I33" s="229"/>
      <c r="J33" s="230"/>
      <c r="K33" s="230"/>
      <c r="L33" s="230"/>
      <c r="M33" s="230"/>
      <c r="N33" s="230"/>
      <c r="O33" s="290"/>
      <c r="P33" s="201"/>
      <c r="Q33" s="200"/>
      <c r="R33" s="200"/>
      <c r="S33" s="200"/>
      <c r="T33" s="200"/>
      <c r="U33" s="479"/>
      <c r="V33" s="199"/>
      <c r="W33" s="200"/>
      <c r="X33" s="200"/>
      <c r="Y33" s="200"/>
      <c r="Z33" s="201"/>
      <c r="AA33" s="201"/>
      <c r="AC33" s="512">
        <f t="shared" si="0"/>
        <v>0</v>
      </c>
      <c r="AD33" s="33"/>
    </row>
    <row r="34" spans="2:30" x14ac:dyDescent="0.2">
      <c r="B34" s="288"/>
      <c r="C34" s="500">
        <v>26</v>
      </c>
      <c r="D34" s="293">
        <f>Kinderlager!D35</f>
        <v>0</v>
      </c>
      <c r="E34" s="228"/>
      <c r="F34" s="229"/>
      <c r="G34" s="229"/>
      <c r="H34" s="230"/>
      <c r="I34" s="229"/>
      <c r="J34" s="230"/>
      <c r="K34" s="230"/>
      <c r="L34" s="230"/>
      <c r="M34" s="230"/>
      <c r="N34" s="230"/>
      <c r="O34" s="290"/>
      <c r="P34" s="201"/>
      <c r="Q34" s="200"/>
      <c r="R34" s="200"/>
      <c r="S34" s="200"/>
      <c r="T34" s="200"/>
      <c r="U34" s="479"/>
      <c r="V34" s="199"/>
      <c r="W34" s="200"/>
      <c r="X34" s="200"/>
      <c r="Y34" s="200"/>
      <c r="Z34" s="201"/>
      <c r="AA34" s="201"/>
      <c r="AC34" s="512">
        <f t="shared" si="0"/>
        <v>0</v>
      </c>
      <c r="AD34" s="33"/>
    </row>
    <row r="35" spans="2:30" x14ac:dyDescent="0.2">
      <c r="B35" s="288"/>
      <c r="C35" s="500">
        <v>27</v>
      </c>
      <c r="D35" s="293">
        <f>Kinderlager!D36</f>
        <v>0</v>
      </c>
      <c r="E35" s="228"/>
      <c r="F35" s="229"/>
      <c r="G35" s="229"/>
      <c r="H35" s="230"/>
      <c r="I35" s="229"/>
      <c r="J35" s="230"/>
      <c r="K35" s="230"/>
      <c r="L35" s="230"/>
      <c r="M35" s="230"/>
      <c r="N35" s="230"/>
      <c r="O35" s="290"/>
      <c r="P35" s="201"/>
      <c r="Q35" s="200"/>
      <c r="R35" s="200"/>
      <c r="S35" s="200"/>
      <c r="T35" s="200"/>
      <c r="U35" s="479"/>
      <c r="V35" s="199"/>
      <c r="W35" s="200"/>
      <c r="X35" s="200"/>
      <c r="Y35" s="200"/>
      <c r="Z35" s="201"/>
      <c r="AA35" s="201"/>
      <c r="AC35" s="512">
        <f t="shared" si="0"/>
        <v>0</v>
      </c>
      <c r="AD35" s="33"/>
    </row>
    <row r="36" spans="2:30" x14ac:dyDescent="0.2">
      <c r="B36" s="288"/>
      <c r="C36" s="500">
        <v>28</v>
      </c>
      <c r="D36" s="293">
        <f>Kinderlager!D37</f>
        <v>0</v>
      </c>
      <c r="E36" s="228"/>
      <c r="F36" s="229"/>
      <c r="G36" s="229"/>
      <c r="H36" s="230"/>
      <c r="I36" s="229"/>
      <c r="J36" s="230"/>
      <c r="K36" s="230"/>
      <c r="L36" s="230"/>
      <c r="M36" s="230"/>
      <c r="N36" s="230"/>
      <c r="O36" s="290"/>
      <c r="P36" s="201"/>
      <c r="Q36" s="200"/>
      <c r="R36" s="200"/>
      <c r="S36" s="200"/>
      <c r="T36" s="200"/>
      <c r="U36" s="479"/>
      <c r="V36" s="199"/>
      <c r="W36" s="200"/>
      <c r="X36" s="200"/>
      <c r="Y36" s="200"/>
      <c r="Z36" s="201"/>
      <c r="AA36" s="201"/>
      <c r="AC36" s="512">
        <f t="shared" si="0"/>
        <v>0</v>
      </c>
      <c r="AD36" s="33"/>
    </row>
    <row r="37" spans="2:30" x14ac:dyDescent="0.2">
      <c r="B37" s="288"/>
      <c r="C37" s="500">
        <v>29</v>
      </c>
      <c r="D37" s="293">
        <f>Kinderlager!D38</f>
        <v>0</v>
      </c>
      <c r="E37" s="228"/>
      <c r="F37" s="229"/>
      <c r="G37" s="229"/>
      <c r="H37" s="230"/>
      <c r="I37" s="229"/>
      <c r="J37" s="230"/>
      <c r="K37" s="230"/>
      <c r="L37" s="230"/>
      <c r="M37" s="230"/>
      <c r="N37" s="230"/>
      <c r="O37" s="290"/>
      <c r="P37" s="201"/>
      <c r="Q37" s="200"/>
      <c r="R37" s="200"/>
      <c r="S37" s="200"/>
      <c r="T37" s="200"/>
      <c r="U37" s="479"/>
      <c r="V37" s="199"/>
      <c r="W37" s="200"/>
      <c r="X37" s="200"/>
      <c r="Y37" s="200"/>
      <c r="Z37" s="201"/>
      <c r="AA37" s="201"/>
      <c r="AC37" s="512">
        <f t="shared" si="0"/>
        <v>0</v>
      </c>
      <c r="AD37" s="33"/>
    </row>
    <row r="38" spans="2:30" x14ac:dyDescent="0.2">
      <c r="B38" s="288"/>
      <c r="C38" s="500">
        <v>30</v>
      </c>
      <c r="D38" s="293">
        <f>Kinderlager!D39</f>
        <v>0</v>
      </c>
      <c r="E38" s="228"/>
      <c r="F38" s="229"/>
      <c r="G38" s="229"/>
      <c r="H38" s="230"/>
      <c r="I38" s="229"/>
      <c r="J38" s="230"/>
      <c r="K38" s="230"/>
      <c r="L38" s="230"/>
      <c r="M38" s="230"/>
      <c r="N38" s="230"/>
      <c r="O38" s="290"/>
      <c r="P38" s="201"/>
      <c r="Q38" s="200"/>
      <c r="R38" s="200"/>
      <c r="S38" s="200"/>
      <c r="T38" s="200"/>
      <c r="U38" s="479"/>
      <c r="V38" s="199"/>
      <c r="W38" s="200"/>
      <c r="X38" s="200"/>
      <c r="Y38" s="200"/>
      <c r="Z38" s="201"/>
      <c r="AA38" s="201"/>
      <c r="AC38" s="512">
        <f t="shared" si="0"/>
        <v>0</v>
      </c>
      <c r="AD38" s="33"/>
    </row>
    <row r="39" spans="2:30" x14ac:dyDescent="0.2">
      <c r="B39" s="288"/>
      <c r="C39" s="500">
        <v>31</v>
      </c>
      <c r="D39" s="293">
        <f>Kinderlager!D40</f>
        <v>0</v>
      </c>
      <c r="E39" s="228"/>
      <c r="F39" s="229"/>
      <c r="G39" s="229"/>
      <c r="H39" s="230"/>
      <c r="I39" s="229"/>
      <c r="J39" s="230"/>
      <c r="K39" s="230"/>
      <c r="L39" s="230"/>
      <c r="M39" s="230"/>
      <c r="N39" s="230"/>
      <c r="O39" s="290"/>
      <c r="P39" s="201"/>
      <c r="Q39" s="200"/>
      <c r="R39" s="200"/>
      <c r="S39" s="200"/>
      <c r="T39" s="200"/>
      <c r="U39" s="479"/>
      <c r="V39" s="199"/>
      <c r="W39" s="200"/>
      <c r="X39" s="200"/>
      <c r="Y39" s="200"/>
      <c r="Z39" s="201"/>
      <c r="AA39" s="201"/>
      <c r="AC39" s="512">
        <f t="shared" si="0"/>
        <v>0</v>
      </c>
      <c r="AD39" s="33"/>
    </row>
    <row r="40" spans="2:30" x14ac:dyDescent="0.2">
      <c r="B40" s="288"/>
      <c r="C40" s="500">
        <v>32</v>
      </c>
      <c r="D40" s="293">
        <f>Kinderlager!D41</f>
        <v>0</v>
      </c>
      <c r="E40" s="228"/>
      <c r="F40" s="229"/>
      <c r="G40" s="229"/>
      <c r="H40" s="230"/>
      <c r="I40" s="229"/>
      <c r="J40" s="230"/>
      <c r="K40" s="230"/>
      <c r="L40" s="230"/>
      <c r="M40" s="230"/>
      <c r="N40" s="230"/>
      <c r="O40" s="290"/>
      <c r="P40" s="201"/>
      <c r="Q40" s="200"/>
      <c r="R40" s="200"/>
      <c r="S40" s="200"/>
      <c r="T40" s="200"/>
      <c r="U40" s="479"/>
      <c r="V40" s="199"/>
      <c r="W40" s="200"/>
      <c r="X40" s="200"/>
      <c r="Y40" s="200"/>
      <c r="Z40" s="201"/>
      <c r="AA40" s="201"/>
      <c r="AC40" s="512">
        <f t="shared" si="0"/>
        <v>0</v>
      </c>
      <c r="AD40" s="33"/>
    </row>
    <row r="41" spans="2:30" x14ac:dyDescent="0.2">
      <c r="B41" s="288"/>
      <c r="C41" s="500">
        <v>33</v>
      </c>
      <c r="D41" s="293">
        <f>Kinderlager!D42</f>
        <v>0</v>
      </c>
      <c r="E41" s="228"/>
      <c r="F41" s="229"/>
      <c r="G41" s="229"/>
      <c r="H41" s="230"/>
      <c r="I41" s="229"/>
      <c r="J41" s="230"/>
      <c r="K41" s="230"/>
      <c r="L41" s="230"/>
      <c r="M41" s="230"/>
      <c r="N41" s="230"/>
      <c r="O41" s="290"/>
      <c r="P41" s="201"/>
      <c r="Q41" s="200"/>
      <c r="R41" s="200"/>
      <c r="S41" s="200"/>
      <c r="T41" s="200"/>
      <c r="U41" s="479"/>
      <c r="V41" s="199"/>
      <c r="W41" s="200"/>
      <c r="X41" s="200"/>
      <c r="Y41" s="200"/>
      <c r="Z41" s="201"/>
      <c r="AA41" s="201"/>
      <c r="AC41" s="512">
        <f t="shared" ref="AC41:AC72" si="1">SUM(E41:N41)</f>
        <v>0</v>
      </c>
      <c r="AD41" s="33"/>
    </row>
    <row r="42" spans="2:30" x14ac:dyDescent="0.2">
      <c r="B42" s="288"/>
      <c r="C42" s="500">
        <v>34</v>
      </c>
      <c r="D42" s="293">
        <f>Kinderlager!D43</f>
        <v>0</v>
      </c>
      <c r="E42" s="228"/>
      <c r="F42" s="229"/>
      <c r="G42" s="229"/>
      <c r="H42" s="230"/>
      <c r="I42" s="229"/>
      <c r="J42" s="230"/>
      <c r="K42" s="230"/>
      <c r="L42" s="230"/>
      <c r="M42" s="230"/>
      <c r="N42" s="230"/>
      <c r="O42" s="290"/>
      <c r="P42" s="201"/>
      <c r="Q42" s="200"/>
      <c r="R42" s="200"/>
      <c r="S42" s="200"/>
      <c r="T42" s="200"/>
      <c r="U42" s="479"/>
      <c r="V42" s="199"/>
      <c r="W42" s="200"/>
      <c r="X42" s="200"/>
      <c r="Y42" s="200"/>
      <c r="Z42" s="201"/>
      <c r="AA42" s="201"/>
      <c r="AC42" s="512">
        <f t="shared" si="1"/>
        <v>0</v>
      </c>
      <c r="AD42" s="33"/>
    </row>
    <row r="43" spans="2:30" x14ac:dyDescent="0.2">
      <c r="B43" s="288"/>
      <c r="C43" s="500">
        <v>35</v>
      </c>
      <c r="D43" s="293">
        <f>Kinderlager!D44</f>
        <v>0</v>
      </c>
      <c r="E43" s="228"/>
      <c r="F43" s="229"/>
      <c r="G43" s="229"/>
      <c r="H43" s="230"/>
      <c r="I43" s="229"/>
      <c r="J43" s="230"/>
      <c r="K43" s="230"/>
      <c r="L43" s="230"/>
      <c r="M43" s="230"/>
      <c r="N43" s="230"/>
      <c r="O43" s="290"/>
      <c r="P43" s="201"/>
      <c r="Q43" s="200"/>
      <c r="R43" s="200"/>
      <c r="S43" s="200"/>
      <c r="T43" s="200"/>
      <c r="U43" s="479"/>
      <c r="V43" s="199"/>
      <c r="W43" s="200"/>
      <c r="X43" s="200"/>
      <c r="Y43" s="200"/>
      <c r="Z43" s="201"/>
      <c r="AA43" s="201"/>
      <c r="AC43" s="512">
        <f t="shared" si="1"/>
        <v>0</v>
      </c>
      <c r="AD43" s="33"/>
    </row>
    <row r="44" spans="2:30" x14ac:dyDescent="0.2">
      <c r="B44" s="288"/>
      <c r="C44" s="500">
        <v>36</v>
      </c>
      <c r="D44" s="293">
        <f>Kinderlager!D45</f>
        <v>0</v>
      </c>
      <c r="E44" s="228"/>
      <c r="F44" s="229"/>
      <c r="G44" s="229"/>
      <c r="H44" s="230"/>
      <c r="I44" s="229"/>
      <c r="J44" s="230"/>
      <c r="K44" s="230"/>
      <c r="L44" s="230"/>
      <c r="M44" s="230"/>
      <c r="N44" s="230"/>
      <c r="O44" s="290"/>
      <c r="P44" s="201"/>
      <c r="Q44" s="200"/>
      <c r="R44" s="200"/>
      <c r="S44" s="200"/>
      <c r="T44" s="200"/>
      <c r="U44" s="479"/>
      <c r="V44" s="199"/>
      <c r="W44" s="200"/>
      <c r="X44" s="200"/>
      <c r="Y44" s="200"/>
      <c r="Z44" s="201"/>
      <c r="AA44" s="201"/>
      <c r="AC44" s="512">
        <f t="shared" si="1"/>
        <v>0</v>
      </c>
      <c r="AD44" s="33"/>
    </row>
    <row r="45" spans="2:30" x14ac:dyDescent="0.2">
      <c r="B45" s="288"/>
      <c r="C45" s="500">
        <v>37</v>
      </c>
      <c r="D45" s="293">
        <f>Kinderlager!D46</f>
        <v>0</v>
      </c>
      <c r="E45" s="228"/>
      <c r="F45" s="229"/>
      <c r="G45" s="229"/>
      <c r="H45" s="230"/>
      <c r="I45" s="229"/>
      <c r="J45" s="230"/>
      <c r="K45" s="230"/>
      <c r="L45" s="230"/>
      <c r="M45" s="230"/>
      <c r="N45" s="230"/>
      <c r="O45" s="290"/>
      <c r="P45" s="201"/>
      <c r="Q45" s="200"/>
      <c r="R45" s="200"/>
      <c r="S45" s="200"/>
      <c r="T45" s="200"/>
      <c r="U45" s="479"/>
      <c r="V45" s="199"/>
      <c r="W45" s="200"/>
      <c r="X45" s="200"/>
      <c r="Y45" s="200"/>
      <c r="Z45" s="201"/>
      <c r="AA45" s="201"/>
      <c r="AC45" s="512">
        <f t="shared" si="1"/>
        <v>0</v>
      </c>
      <c r="AD45" s="33"/>
    </row>
    <row r="46" spans="2:30" x14ac:dyDescent="0.2">
      <c r="B46" s="288"/>
      <c r="C46" s="500">
        <v>38</v>
      </c>
      <c r="D46" s="293">
        <f>Kinderlager!D47</f>
        <v>0</v>
      </c>
      <c r="E46" s="228"/>
      <c r="F46" s="229"/>
      <c r="G46" s="229"/>
      <c r="H46" s="230"/>
      <c r="I46" s="229"/>
      <c r="J46" s="230"/>
      <c r="K46" s="230"/>
      <c r="L46" s="230"/>
      <c r="M46" s="230"/>
      <c r="N46" s="230"/>
      <c r="O46" s="290"/>
      <c r="P46" s="201"/>
      <c r="Q46" s="200"/>
      <c r="R46" s="200"/>
      <c r="S46" s="200"/>
      <c r="T46" s="200"/>
      <c r="U46" s="479"/>
      <c r="V46" s="199"/>
      <c r="W46" s="200"/>
      <c r="X46" s="200"/>
      <c r="Y46" s="200"/>
      <c r="Z46" s="201"/>
      <c r="AA46" s="201"/>
      <c r="AC46" s="512">
        <f t="shared" si="1"/>
        <v>0</v>
      </c>
      <c r="AD46" s="33"/>
    </row>
    <row r="47" spans="2:30" x14ac:dyDescent="0.2">
      <c r="B47" s="288"/>
      <c r="C47" s="500">
        <v>39</v>
      </c>
      <c r="D47" s="293">
        <f>Kinderlager!D48</f>
        <v>0</v>
      </c>
      <c r="E47" s="228"/>
      <c r="F47" s="229"/>
      <c r="G47" s="229"/>
      <c r="H47" s="230"/>
      <c r="I47" s="229"/>
      <c r="J47" s="230"/>
      <c r="K47" s="230"/>
      <c r="L47" s="230"/>
      <c r="M47" s="230"/>
      <c r="N47" s="230"/>
      <c r="O47" s="290"/>
      <c r="P47" s="201"/>
      <c r="Q47" s="200"/>
      <c r="R47" s="200"/>
      <c r="S47" s="200"/>
      <c r="T47" s="200"/>
      <c r="U47" s="479"/>
      <c r="V47" s="199"/>
      <c r="W47" s="200"/>
      <c r="X47" s="200"/>
      <c r="Y47" s="200"/>
      <c r="Z47" s="201"/>
      <c r="AA47" s="201"/>
      <c r="AC47" s="512">
        <f t="shared" si="1"/>
        <v>0</v>
      </c>
      <c r="AD47" s="33"/>
    </row>
    <row r="48" spans="2:30" x14ac:dyDescent="0.2">
      <c r="B48" s="288"/>
      <c r="C48" s="500">
        <v>40</v>
      </c>
      <c r="D48" s="293">
        <f>Kinderlager!D49</f>
        <v>0</v>
      </c>
      <c r="E48" s="228"/>
      <c r="F48" s="229"/>
      <c r="G48" s="229"/>
      <c r="H48" s="230"/>
      <c r="I48" s="229"/>
      <c r="J48" s="230"/>
      <c r="K48" s="230"/>
      <c r="L48" s="230"/>
      <c r="M48" s="230"/>
      <c r="N48" s="230"/>
      <c r="O48" s="290"/>
      <c r="P48" s="201"/>
      <c r="Q48" s="200"/>
      <c r="R48" s="200"/>
      <c r="S48" s="200"/>
      <c r="T48" s="200"/>
      <c r="U48" s="479"/>
      <c r="V48" s="199"/>
      <c r="W48" s="200"/>
      <c r="X48" s="200"/>
      <c r="Y48" s="200"/>
      <c r="Z48" s="201"/>
      <c r="AA48" s="201"/>
      <c r="AC48" s="512">
        <f t="shared" si="1"/>
        <v>0</v>
      </c>
      <c r="AD48" s="33"/>
    </row>
    <row r="49" spans="2:30" x14ac:dyDescent="0.2">
      <c r="B49" s="288"/>
      <c r="C49" s="500">
        <v>41</v>
      </c>
      <c r="D49" s="293">
        <f>Kinderlager!D50</f>
        <v>0</v>
      </c>
      <c r="E49" s="228"/>
      <c r="F49" s="229"/>
      <c r="G49" s="229"/>
      <c r="H49" s="230"/>
      <c r="I49" s="229"/>
      <c r="J49" s="230"/>
      <c r="K49" s="230"/>
      <c r="L49" s="230"/>
      <c r="M49" s="230"/>
      <c r="N49" s="230"/>
      <c r="O49" s="290"/>
      <c r="P49" s="201"/>
      <c r="Q49" s="200"/>
      <c r="R49" s="200"/>
      <c r="S49" s="200"/>
      <c r="T49" s="200"/>
      <c r="U49" s="479"/>
      <c r="V49" s="199"/>
      <c r="W49" s="200"/>
      <c r="X49" s="200"/>
      <c r="Y49" s="200"/>
      <c r="Z49" s="201"/>
      <c r="AA49" s="201"/>
      <c r="AC49" s="512">
        <f t="shared" si="1"/>
        <v>0</v>
      </c>
      <c r="AD49" s="33"/>
    </row>
    <row r="50" spans="2:30" x14ac:dyDescent="0.2">
      <c r="B50" s="288"/>
      <c r="C50" s="500">
        <v>42</v>
      </c>
      <c r="D50" s="293">
        <f>Kinderlager!D51</f>
        <v>0</v>
      </c>
      <c r="E50" s="228"/>
      <c r="F50" s="229"/>
      <c r="G50" s="229"/>
      <c r="H50" s="230"/>
      <c r="I50" s="229"/>
      <c r="J50" s="230"/>
      <c r="K50" s="230"/>
      <c r="L50" s="230"/>
      <c r="M50" s="230"/>
      <c r="N50" s="230"/>
      <c r="O50" s="290"/>
      <c r="P50" s="201"/>
      <c r="Q50" s="200"/>
      <c r="R50" s="200"/>
      <c r="S50" s="200"/>
      <c r="T50" s="200"/>
      <c r="U50" s="479"/>
      <c r="V50" s="199"/>
      <c r="W50" s="200"/>
      <c r="X50" s="200"/>
      <c r="Y50" s="200"/>
      <c r="Z50" s="201"/>
      <c r="AA50" s="201"/>
      <c r="AC50" s="512">
        <f t="shared" si="1"/>
        <v>0</v>
      </c>
      <c r="AD50" s="33"/>
    </row>
    <row r="51" spans="2:30" x14ac:dyDescent="0.2">
      <c r="B51" s="288"/>
      <c r="C51" s="500">
        <v>43</v>
      </c>
      <c r="D51" s="293">
        <f>Kinderlager!D52</f>
        <v>0</v>
      </c>
      <c r="E51" s="228"/>
      <c r="F51" s="229"/>
      <c r="G51" s="229"/>
      <c r="H51" s="230"/>
      <c r="I51" s="229"/>
      <c r="J51" s="230"/>
      <c r="K51" s="230"/>
      <c r="L51" s="230"/>
      <c r="M51" s="230"/>
      <c r="N51" s="230"/>
      <c r="O51" s="290"/>
      <c r="P51" s="201"/>
      <c r="Q51" s="200"/>
      <c r="R51" s="200"/>
      <c r="S51" s="200"/>
      <c r="T51" s="200"/>
      <c r="U51" s="479"/>
      <c r="V51" s="199"/>
      <c r="W51" s="200"/>
      <c r="X51" s="200"/>
      <c r="Y51" s="200"/>
      <c r="Z51" s="201"/>
      <c r="AA51" s="201"/>
      <c r="AC51" s="512">
        <f t="shared" si="1"/>
        <v>0</v>
      </c>
      <c r="AD51" s="33"/>
    </row>
    <row r="52" spans="2:30" x14ac:dyDescent="0.2">
      <c r="B52" s="288"/>
      <c r="C52" s="500">
        <v>44</v>
      </c>
      <c r="D52" s="293">
        <f>Kinderlager!D53</f>
        <v>0</v>
      </c>
      <c r="E52" s="228"/>
      <c r="F52" s="229"/>
      <c r="G52" s="229"/>
      <c r="H52" s="230"/>
      <c r="I52" s="229"/>
      <c r="J52" s="230"/>
      <c r="K52" s="230"/>
      <c r="L52" s="230"/>
      <c r="M52" s="230"/>
      <c r="N52" s="230"/>
      <c r="O52" s="290"/>
      <c r="P52" s="201"/>
      <c r="Q52" s="200"/>
      <c r="R52" s="200"/>
      <c r="S52" s="200"/>
      <c r="T52" s="200"/>
      <c r="U52" s="479"/>
      <c r="V52" s="199"/>
      <c r="W52" s="200"/>
      <c r="X52" s="200"/>
      <c r="Y52" s="200"/>
      <c r="Z52" s="201"/>
      <c r="AA52" s="201"/>
      <c r="AC52" s="512">
        <f t="shared" si="1"/>
        <v>0</v>
      </c>
      <c r="AD52" s="33"/>
    </row>
    <row r="53" spans="2:30" x14ac:dyDescent="0.2">
      <c r="B53" s="288"/>
      <c r="C53" s="500">
        <v>45</v>
      </c>
      <c r="D53" s="293">
        <f>Kinderlager!D54</f>
        <v>0</v>
      </c>
      <c r="E53" s="228"/>
      <c r="F53" s="229"/>
      <c r="G53" s="229"/>
      <c r="H53" s="230"/>
      <c r="I53" s="229"/>
      <c r="J53" s="230"/>
      <c r="K53" s="230"/>
      <c r="L53" s="230"/>
      <c r="M53" s="230"/>
      <c r="N53" s="230"/>
      <c r="O53" s="290"/>
      <c r="P53" s="201"/>
      <c r="Q53" s="200"/>
      <c r="R53" s="200"/>
      <c r="S53" s="200"/>
      <c r="T53" s="200"/>
      <c r="U53" s="479"/>
      <c r="V53" s="199"/>
      <c r="W53" s="200"/>
      <c r="X53" s="200"/>
      <c r="Y53" s="200"/>
      <c r="Z53" s="201"/>
      <c r="AA53" s="201"/>
      <c r="AC53" s="512">
        <f t="shared" si="1"/>
        <v>0</v>
      </c>
      <c r="AD53" s="33"/>
    </row>
    <row r="54" spans="2:30" x14ac:dyDescent="0.2">
      <c r="B54" s="288"/>
      <c r="C54" s="500">
        <v>46</v>
      </c>
      <c r="D54" s="293">
        <f>Kinderlager!D55</f>
        <v>0</v>
      </c>
      <c r="E54" s="228"/>
      <c r="F54" s="229"/>
      <c r="G54" s="229"/>
      <c r="H54" s="230"/>
      <c r="I54" s="229"/>
      <c r="J54" s="230"/>
      <c r="K54" s="230"/>
      <c r="L54" s="230"/>
      <c r="M54" s="230"/>
      <c r="N54" s="230"/>
      <c r="O54" s="290"/>
      <c r="P54" s="201"/>
      <c r="Q54" s="200"/>
      <c r="R54" s="200"/>
      <c r="S54" s="200"/>
      <c r="T54" s="200"/>
      <c r="U54" s="479"/>
      <c r="V54" s="199"/>
      <c r="W54" s="200"/>
      <c r="X54" s="200"/>
      <c r="Y54" s="200"/>
      <c r="Z54" s="201"/>
      <c r="AA54" s="201"/>
      <c r="AC54" s="512">
        <f t="shared" si="1"/>
        <v>0</v>
      </c>
      <c r="AD54" s="33"/>
    </row>
    <row r="55" spans="2:30" x14ac:dyDescent="0.2">
      <c r="B55" s="288"/>
      <c r="C55" s="500">
        <v>47</v>
      </c>
      <c r="D55" s="293">
        <f>Kinderlager!D56</f>
        <v>0</v>
      </c>
      <c r="E55" s="228"/>
      <c r="F55" s="229"/>
      <c r="G55" s="229"/>
      <c r="H55" s="230"/>
      <c r="I55" s="229"/>
      <c r="J55" s="230"/>
      <c r="K55" s="230"/>
      <c r="L55" s="230"/>
      <c r="M55" s="230"/>
      <c r="N55" s="230"/>
      <c r="O55" s="290"/>
      <c r="P55" s="201"/>
      <c r="Q55" s="200"/>
      <c r="R55" s="200"/>
      <c r="S55" s="200"/>
      <c r="T55" s="200"/>
      <c r="U55" s="479"/>
      <c r="V55" s="199"/>
      <c r="W55" s="200"/>
      <c r="X55" s="200"/>
      <c r="Y55" s="200"/>
      <c r="Z55" s="201"/>
      <c r="AA55" s="201"/>
      <c r="AC55" s="512">
        <f t="shared" si="1"/>
        <v>0</v>
      </c>
      <c r="AD55" s="33"/>
    </row>
    <row r="56" spans="2:30" x14ac:dyDescent="0.2">
      <c r="B56" s="288"/>
      <c r="C56" s="500">
        <v>48</v>
      </c>
      <c r="D56" s="293">
        <f>Kinderlager!D57</f>
        <v>0</v>
      </c>
      <c r="E56" s="228"/>
      <c r="F56" s="229"/>
      <c r="G56" s="229"/>
      <c r="H56" s="230"/>
      <c r="I56" s="229"/>
      <c r="J56" s="230"/>
      <c r="K56" s="230"/>
      <c r="L56" s="230"/>
      <c r="M56" s="230"/>
      <c r="N56" s="230"/>
      <c r="O56" s="290"/>
      <c r="P56" s="201"/>
      <c r="Q56" s="200"/>
      <c r="R56" s="200"/>
      <c r="S56" s="200"/>
      <c r="T56" s="200"/>
      <c r="U56" s="479"/>
      <c r="V56" s="199"/>
      <c r="W56" s="200"/>
      <c r="X56" s="200"/>
      <c r="Y56" s="200"/>
      <c r="Z56" s="201"/>
      <c r="AA56" s="201"/>
      <c r="AC56" s="512">
        <f t="shared" si="1"/>
        <v>0</v>
      </c>
      <c r="AD56" s="33"/>
    </row>
    <row r="57" spans="2:30" x14ac:dyDescent="0.2">
      <c r="B57" s="288"/>
      <c r="C57" s="508">
        <v>49</v>
      </c>
      <c r="D57" s="293">
        <f>Kinderlager!D58</f>
        <v>0</v>
      </c>
      <c r="E57" s="231"/>
      <c r="F57" s="229"/>
      <c r="G57" s="232"/>
      <c r="H57" s="230"/>
      <c r="I57" s="229"/>
      <c r="J57" s="230"/>
      <c r="K57" s="230"/>
      <c r="L57" s="230"/>
      <c r="M57" s="230"/>
      <c r="N57" s="230"/>
      <c r="O57" s="290"/>
      <c r="P57" s="201"/>
      <c r="Q57" s="204"/>
      <c r="R57" s="204"/>
      <c r="S57" s="204"/>
      <c r="T57" s="204"/>
      <c r="U57" s="480"/>
      <c r="V57" s="203"/>
      <c r="W57" s="204"/>
      <c r="X57" s="204"/>
      <c r="Y57" s="204"/>
      <c r="Z57" s="205"/>
      <c r="AA57" s="205"/>
      <c r="AC57" s="512">
        <f t="shared" si="1"/>
        <v>0</v>
      </c>
      <c r="AD57" s="33"/>
    </row>
    <row r="58" spans="2:30" x14ac:dyDescent="0.2">
      <c r="B58" s="288"/>
      <c r="C58" s="500">
        <v>50</v>
      </c>
      <c r="D58" s="293">
        <f>Kinderlager!D59</f>
        <v>0</v>
      </c>
      <c r="E58" s="228"/>
      <c r="F58" s="229"/>
      <c r="G58" s="229"/>
      <c r="H58" s="230"/>
      <c r="I58" s="229"/>
      <c r="J58" s="230"/>
      <c r="K58" s="230"/>
      <c r="L58" s="230"/>
      <c r="M58" s="230"/>
      <c r="N58" s="230"/>
      <c r="O58" s="290"/>
      <c r="P58" s="201"/>
      <c r="Q58" s="204"/>
      <c r="R58" s="204"/>
      <c r="S58" s="204"/>
      <c r="T58" s="204"/>
      <c r="U58" s="480"/>
      <c r="V58" s="203"/>
      <c r="W58" s="204"/>
      <c r="X58" s="204"/>
      <c r="Y58" s="204"/>
      <c r="Z58" s="205"/>
      <c r="AA58" s="205"/>
      <c r="AC58" s="512">
        <f t="shared" si="1"/>
        <v>0</v>
      </c>
      <c r="AD58" s="33"/>
    </row>
    <row r="59" spans="2:30" x14ac:dyDescent="0.2">
      <c r="B59" s="288"/>
      <c r="C59" s="508">
        <v>51</v>
      </c>
      <c r="D59" s="293">
        <f>Kinderlager!D60</f>
        <v>0</v>
      </c>
      <c r="E59" s="231"/>
      <c r="F59" s="232"/>
      <c r="G59" s="232"/>
      <c r="H59" s="230"/>
      <c r="I59" s="229"/>
      <c r="J59" s="230"/>
      <c r="K59" s="230"/>
      <c r="L59" s="230"/>
      <c r="M59" s="230"/>
      <c r="N59" s="230"/>
      <c r="O59" s="290"/>
      <c r="P59" s="483"/>
      <c r="Q59" s="204"/>
      <c r="R59" s="204"/>
      <c r="S59" s="204"/>
      <c r="T59" s="204"/>
      <c r="U59" s="480"/>
      <c r="V59" s="203"/>
      <c r="W59" s="204"/>
      <c r="X59" s="204"/>
      <c r="Y59" s="204"/>
      <c r="Z59" s="205"/>
      <c r="AA59" s="205"/>
      <c r="AC59" s="512">
        <f t="shared" si="1"/>
        <v>0</v>
      </c>
      <c r="AD59" s="33"/>
    </row>
    <row r="60" spans="2:30" x14ac:dyDescent="0.2">
      <c r="B60" s="288"/>
      <c r="C60" s="500">
        <v>52</v>
      </c>
      <c r="D60" s="293">
        <f>Kinderlager!D61</f>
        <v>0</v>
      </c>
      <c r="E60" s="228"/>
      <c r="F60" s="229"/>
      <c r="G60" s="229"/>
      <c r="H60" s="230"/>
      <c r="I60" s="229"/>
      <c r="J60" s="230"/>
      <c r="K60" s="230"/>
      <c r="L60" s="230"/>
      <c r="M60" s="230"/>
      <c r="N60" s="230"/>
      <c r="O60" s="290"/>
      <c r="P60" s="483"/>
      <c r="Q60" s="204"/>
      <c r="R60" s="204"/>
      <c r="S60" s="204"/>
      <c r="T60" s="204"/>
      <c r="U60" s="480"/>
      <c r="V60" s="203"/>
      <c r="W60" s="204"/>
      <c r="X60" s="204"/>
      <c r="Y60" s="204"/>
      <c r="Z60" s="205"/>
      <c r="AA60" s="205"/>
      <c r="AC60" s="512">
        <f t="shared" si="1"/>
        <v>0</v>
      </c>
      <c r="AD60" s="33"/>
    </row>
    <row r="61" spans="2:30" x14ac:dyDescent="0.2">
      <c r="B61" s="288"/>
      <c r="C61" s="508">
        <v>53</v>
      </c>
      <c r="D61" s="293">
        <f>Kinderlager!D62</f>
        <v>0</v>
      </c>
      <c r="E61" s="231"/>
      <c r="F61" s="232"/>
      <c r="G61" s="232"/>
      <c r="H61" s="233"/>
      <c r="I61" s="232"/>
      <c r="J61" s="233"/>
      <c r="K61" s="233"/>
      <c r="L61" s="233"/>
      <c r="M61" s="233"/>
      <c r="N61" s="233"/>
      <c r="O61" s="290"/>
      <c r="P61" s="483"/>
      <c r="Q61" s="204"/>
      <c r="R61" s="204"/>
      <c r="S61" s="204"/>
      <c r="T61" s="204"/>
      <c r="U61" s="480"/>
      <c r="V61" s="203"/>
      <c r="W61" s="204"/>
      <c r="X61" s="204"/>
      <c r="Y61" s="204"/>
      <c r="Z61" s="205"/>
      <c r="AA61" s="205"/>
      <c r="AC61" s="512">
        <f t="shared" si="1"/>
        <v>0</v>
      </c>
      <c r="AD61" s="33"/>
    </row>
    <row r="62" spans="2:30" x14ac:dyDescent="0.2">
      <c r="B62" s="288"/>
      <c r="C62" s="500">
        <v>54</v>
      </c>
      <c r="D62" s="293">
        <f>Kinderlager!D63</f>
        <v>0</v>
      </c>
      <c r="E62" s="228"/>
      <c r="F62" s="229"/>
      <c r="G62" s="229"/>
      <c r="H62" s="230"/>
      <c r="I62" s="229"/>
      <c r="J62" s="230"/>
      <c r="K62" s="230"/>
      <c r="L62" s="230"/>
      <c r="M62" s="230"/>
      <c r="N62" s="230"/>
      <c r="O62" s="290"/>
      <c r="P62" s="483"/>
      <c r="Q62" s="204"/>
      <c r="R62" s="204"/>
      <c r="S62" s="204"/>
      <c r="T62" s="204"/>
      <c r="U62" s="480"/>
      <c r="V62" s="203"/>
      <c r="W62" s="204"/>
      <c r="X62" s="204"/>
      <c r="Y62" s="204"/>
      <c r="Z62" s="205"/>
      <c r="AA62" s="205"/>
      <c r="AC62" s="512">
        <f t="shared" si="1"/>
        <v>0</v>
      </c>
      <c r="AD62" s="33"/>
    </row>
    <row r="63" spans="2:30" x14ac:dyDescent="0.2">
      <c r="B63" s="288"/>
      <c r="C63" s="508">
        <v>55</v>
      </c>
      <c r="D63" s="293">
        <f>Kinderlager!D64</f>
        <v>0</v>
      </c>
      <c r="E63" s="231"/>
      <c r="F63" s="232"/>
      <c r="G63" s="232"/>
      <c r="H63" s="233"/>
      <c r="I63" s="232"/>
      <c r="J63" s="233"/>
      <c r="K63" s="233"/>
      <c r="L63" s="233"/>
      <c r="M63" s="233"/>
      <c r="N63" s="233"/>
      <c r="O63" s="290"/>
      <c r="P63" s="483"/>
      <c r="Q63" s="204"/>
      <c r="R63" s="204"/>
      <c r="S63" s="204"/>
      <c r="T63" s="204"/>
      <c r="U63" s="480"/>
      <c r="V63" s="203"/>
      <c r="W63" s="204"/>
      <c r="X63" s="204"/>
      <c r="Y63" s="204"/>
      <c r="Z63" s="205"/>
      <c r="AA63" s="205"/>
      <c r="AC63" s="512">
        <f t="shared" si="1"/>
        <v>0</v>
      </c>
      <c r="AD63" s="33"/>
    </row>
    <row r="64" spans="2:30" x14ac:dyDescent="0.2">
      <c r="B64" s="288"/>
      <c r="C64" s="500">
        <v>56</v>
      </c>
      <c r="D64" s="293">
        <f>Kinderlager!D65</f>
        <v>0</v>
      </c>
      <c r="E64" s="231"/>
      <c r="F64" s="232"/>
      <c r="G64" s="232"/>
      <c r="H64" s="233"/>
      <c r="I64" s="232"/>
      <c r="J64" s="233"/>
      <c r="K64" s="233"/>
      <c r="L64" s="233"/>
      <c r="M64" s="233"/>
      <c r="N64" s="233"/>
      <c r="O64" s="290"/>
      <c r="P64" s="483"/>
      <c r="Q64" s="204"/>
      <c r="R64" s="204"/>
      <c r="S64" s="204"/>
      <c r="T64" s="204"/>
      <c r="U64" s="480"/>
      <c r="V64" s="203"/>
      <c r="W64" s="204"/>
      <c r="X64" s="204"/>
      <c r="Y64" s="204"/>
      <c r="Z64" s="205"/>
      <c r="AA64" s="205"/>
      <c r="AC64" s="512">
        <f t="shared" si="1"/>
        <v>0</v>
      </c>
      <c r="AD64" s="33"/>
    </row>
    <row r="65" spans="2:32" x14ac:dyDescent="0.2">
      <c r="B65" s="288"/>
      <c r="C65" s="508">
        <v>57</v>
      </c>
      <c r="D65" s="293">
        <f>Kinderlager!D66</f>
        <v>0</v>
      </c>
      <c r="E65" s="231"/>
      <c r="F65" s="232"/>
      <c r="G65" s="232"/>
      <c r="H65" s="233"/>
      <c r="I65" s="232"/>
      <c r="J65" s="233"/>
      <c r="K65" s="233"/>
      <c r="L65" s="233"/>
      <c r="M65" s="233"/>
      <c r="N65" s="233"/>
      <c r="O65" s="290"/>
      <c r="P65" s="483"/>
      <c r="Q65" s="204"/>
      <c r="R65" s="204"/>
      <c r="S65" s="204"/>
      <c r="T65" s="204"/>
      <c r="U65" s="480"/>
      <c r="V65" s="203"/>
      <c r="W65" s="204"/>
      <c r="X65" s="204"/>
      <c r="Y65" s="204"/>
      <c r="Z65" s="205"/>
      <c r="AA65" s="205"/>
      <c r="AC65" s="512">
        <f t="shared" si="1"/>
        <v>0</v>
      </c>
      <c r="AD65" s="33"/>
    </row>
    <row r="66" spans="2:32" x14ac:dyDescent="0.2">
      <c r="B66" s="288"/>
      <c r="C66" s="500">
        <v>58</v>
      </c>
      <c r="D66" s="293">
        <f>Kinderlager!D67</f>
        <v>0</v>
      </c>
      <c r="E66" s="231"/>
      <c r="F66" s="232"/>
      <c r="G66" s="232"/>
      <c r="H66" s="233"/>
      <c r="I66" s="232"/>
      <c r="J66" s="233"/>
      <c r="K66" s="233"/>
      <c r="L66" s="233"/>
      <c r="M66" s="233"/>
      <c r="N66" s="233"/>
      <c r="O66" s="290"/>
      <c r="P66" s="483"/>
      <c r="Q66" s="204"/>
      <c r="R66" s="204"/>
      <c r="S66" s="204"/>
      <c r="T66" s="204"/>
      <c r="U66" s="480"/>
      <c r="V66" s="203"/>
      <c r="W66" s="204"/>
      <c r="X66" s="204"/>
      <c r="Y66" s="204"/>
      <c r="Z66" s="205"/>
      <c r="AA66" s="205"/>
      <c r="AC66" s="512">
        <f t="shared" si="1"/>
        <v>0</v>
      </c>
      <c r="AD66" s="33"/>
    </row>
    <row r="67" spans="2:32" x14ac:dyDescent="0.2">
      <c r="B67" s="288"/>
      <c r="C67" s="508">
        <v>59</v>
      </c>
      <c r="D67" s="293">
        <f>Kinderlager!D68</f>
        <v>0</v>
      </c>
      <c r="E67" s="231"/>
      <c r="F67" s="232"/>
      <c r="G67" s="232"/>
      <c r="H67" s="233"/>
      <c r="I67" s="232"/>
      <c r="J67" s="233"/>
      <c r="K67" s="233"/>
      <c r="L67" s="233"/>
      <c r="M67" s="233"/>
      <c r="N67" s="233"/>
      <c r="O67" s="290"/>
      <c r="P67" s="483"/>
      <c r="Q67" s="204"/>
      <c r="R67" s="204"/>
      <c r="S67" s="204"/>
      <c r="T67" s="204"/>
      <c r="U67" s="480"/>
      <c r="V67" s="203"/>
      <c r="W67" s="204"/>
      <c r="X67" s="204"/>
      <c r="Y67" s="204"/>
      <c r="Z67" s="205"/>
      <c r="AA67" s="205"/>
      <c r="AC67" s="512">
        <f t="shared" si="1"/>
        <v>0</v>
      </c>
      <c r="AD67" s="33"/>
    </row>
    <row r="68" spans="2:32" x14ac:dyDescent="0.2">
      <c r="B68" s="288"/>
      <c r="C68" s="500">
        <v>60</v>
      </c>
      <c r="D68" s="293">
        <f>Kinderlager!D69</f>
        <v>0</v>
      </c>
      <c r="E68" s="231"/>
      <c r="F68" s="232"/>
      <c r="G68" s="232"/>
      <c r="H68" s="233"/>
      <c r="I68" s="232"/>
      <c r="J68" s="233"/>
      <c r="K68" s="233"/>
      <c r="L68" s="233"/>
      <c r="M68" s="233"/>
      <c r="N68" s="233"/>
      <c r="O68" s="290"/>
      <c r="P68" s="483"/>
      <c r="Q68" s="204"/>
      <c r="R68" s="204"/>
      <c r="S68" s="204"/>
      <c r="T68" s="204"/>
      <c r="U68" s="480"/>
      <c r="V68" s="203"/>
      <c r="W68" s="204"/>
      <c r="X68" s="204"/>
      <c r="Y68" s="204"/>
      <c r="Z68" s="205"/>
      <c r="AA68" s="205"/>
      <c r="AC68" s="512">
        <f t="shared" si="1"/>
        <v>0</v>
      </c>
      <c r="AD68" s="33"/>
    </row>
    <row r="69" spans="2:32" x14ac:dyDescent="0.2">
      <c r="B69" s="288"/>
      <c r="C69" s="508">
        <v>61</v>
      </c>
      <c r="D69" s="293">
        <f>Kinderlager!D70</f>
        <v>0</v>
      </c>
      <c r="E69" s="231"/>
      <c r="F69" s="232"/>
      <c r="G69" s="232"/>
      <c r="H69" s="233"/>
      <c r="I69" s="232"/>
      <c r="J69" s="233"/>
      <c r="K69" s="233"/>
      <c r="L69" s="233"/>
      <c r="M69" s="233"/>
      <c r="N69" s="233"/>
      <c r="O69" s="290"/>
      <c r="P69" s="483"/>
      <c r="Q69" s="204"/>
      <c r="R69" s="204"/>
      <c r="S69" s="204"/>
      <c r="T69" s="204"/>
      <c r="U69" s="480"/>
      <c r="V69" s="203"/>
      <c r="W69" s="204"/>
      <c r="X69" s="204"/>
      <c r="Y69" s="204"/>
      <c r="Z69" s="205"/>
      <c r="AA69" s="205"/>
      <c r="AC69" s="512">
        <f t="shared" si="1"/>
        <v>0</v>
      </c>
      <c r="AD69" s="33"/>
    </row>
    <row r="70" spans="2:32" x14ac:dyDescent="0.2">
      <c r="B70" s="288"/>
      <c r="C70" s="500">
        <v>62</v>
      </c>
      <c r="D70" s="293">
        <f>Kinderlager!D71</f>
        <v>0</v>
      </c>
      <c r="E70" s="231"/>
      <c r="F70" s="232"/>
      <c r="G70" s="232"/>
      <c r="H70" s="233"/>
      <c r="I70" s="232"/>
      <c r="J70" s="233"/>
      <c r="K70" s="233"/>
      <c r="L70" s="233"/>
      <c r="M70" s="233"/>
      <c r="N70" s="233"/>
      <c r="O70" s="290"/>
      <c r="P70" s="483"/>
      <c r="Q70" s="204"/>
      <c r="R70" s="204"/>
      <c r="S70" s="204"/>
      <c r="T70" s="204"/>
      <c r="U70" s="480"/>
      <c r="V70" s="203"/>
      <c r="W70" s="204"/>
      <c r="X70" s="204"/>
      <c r="Y70" s="204"/>
      <c r="Z70" s="205"/>
      <c r="AA70" s="205"/>
      <c r="AC70" s="512">
        <f t="shared" si="1"/>
        <v>0</v>
      </c>
      <c r="AD70" s="33"/>
    </row>
    <row r="71" spans="2:32" x14ac:dyDescent="0.2">
      <c r="B71" s="288"/>
      <c r="C71" s="508">
        <v>63</v>
      </c>
      <c r="D71" s="293">
        <f>Kinderlager!D72</f>
        <v>0</v>
      </c>
      <c r="E71" s="231"/>
      <c r="F71" s="232"/>
      <c r="G71" s="232"/>
      <c r="H71" s="233"/>
      <c r="I71" s="232"/>
      <c r="J71" s="233"/>
      <c r="K71" s="233"/>
      <c r="L71" s="233"/>
      <c r="M71" s="233"/>
      <c r="N71" s="233"/>
      <c r="O71" s="290"/>
      <c r="P71" s="483"/>
      <c r="Q71" s="204"/>
      <c r="R71" s="204"/>
      <c r="S71" s="204"/>
      <c r="T71" s="204"/>
      <c r="U71" s="480"/>
      <c r="V71" s="203"/>
      <c r="W71" s="204"/>
      <c r="X71" s="204"/>
      <c r="Y71" s="204"/>
      <c r="Z71" s="205"/>
      <c r="AA71" s="205"/>
      <c r="AC71" s="512">
        <f t="shared" si="1"/>
        <v>0</v>
      </c>
      <c r="AD71" s="33"/>
    </row>
    <row r="72" spans="2:32" x14ac:dyDescent="0.2">
      <c r="B72" s="288"/>
      <c r="C72" s="500">
        <v>64</v>
      </c>
      <c r="D72" s="293">
        <f>Kinderlager!D73</f>
        <v>0</v>
      </c>
      <c r="E72" s="231"/>
      <c r="F72" s="232"/>
      <c r="G72" s="232"/>
      <c r="H72" s="233"/>
      <c r="I72" s="232"/>
      <c r="J72" s="233"/>
      <c r="K72" s="233"/>
      <c r="L72" s="233"/>
      <c r="M72" s="233"/>
      <c r="N72" s="233"/>
      <c r="O72" s="290"/>
      <c r="P72" s="483"/>
      <c r="Q72" s="204"/>
      <c r="R72" s="204"/>
      <c r="S72" s="204"/>
      <c r="T72" s="204"/>
      <c r="U72" s="480"/>
      <c r="V72" s="203"/>
      <c r="W72" s="204"/>
      <c r="X72" s="204"/>
      <c r="Y72" s="204"/>
      <c r="Z72" s="205"/>
      <c r="AA72" s="205"/>
      <c r="AC72" s="512">
        <f t="shared" si="1"/>
        <v>0</v>
      </c>
      <c r="AD72" s="33"/>
    </row>
    <row r="73" spans="2:32" ht="13.5" thickBot="1" x14ac:dyDescent="0.25">
      <c r="B73" s="288"/>
      <c r="C73" s="508">
        <v>65</v>
      </c>
      <c r="D73" s="293">
        <f>Kinderlager!D74</f>
        <v>0</v>
      </c>
      <c r="E73" s="231"/>
      <c r="F73" s="232"/>
      <c r="G73" s="232"/>
      <c r="H73" s="233"/>
      <c r="I73" s="454"/>
      <c r="J73" s="233"/>
      <c r="K73" s="233"/>
      <c r="L73" s="233"/>
      <c r="M73" s="233"/>
      <c r="N73" s="233"/>
      <c r="O73" s="290"/>
      <c r="P73" s="509"/>
      <c r="Q73" s="418"/>
      <c r="R73" s="418"/>
      <c r="S73" s="418"/>
      <c r="T73" s="418"/>
      <c r="U73" s="487"/>
      <c r="V73" s="489"/>
      <c r="W73" s="418"/>
      <c r="X73" s="418"/>
      <c r="Y73" s="418"/>
      <c r="Z73" s="449"/>
      <c r="AA73" s="449"/>
      <c r="AC73" s="513">
        <f t="shared" ref="AC73:AC79" si="2">SUM(E73:N73)</f>
        <v>0</v>
      </c>
      <c r="AD73" s="33"/>
      <c r="AF73" s="401"/>
    </row>
    <row r="74" spans="2:32" x14ac:dyDescent="0.2">
      <c r="B74" s="288"/>
      <c r="C74" s="518">
        <v>1</v>
      </c>
      <c r="D74" s="411"/>
      <c r="E74" s="396"/>
      <c r="F74" s="412"/>
      <c r="G74" s="412"/>
      <c r="H74" s="412"/>
      <c r="I74" s="412"/>
      <c r="J74" s="413"/>
      <c r="K74" s="413"/>
      <c r="L74" s="413"/>
      <c r="M74" s="413"/>
      <c r="N74" s="413"/>
      <c r="O74" s="414"/>
      <c r="P74" s="510"/>
      <c r="Q74" s="417"/>
      <c r="R74" s="417"/>
      <c r="S74" s="417"/>
      <c r="T74" s="417"/>
      <c r="U74" s="488"/>
      <c r="V74" s="490"/>
      <c r="W74" s="417"/>
      <c r="X74" s="417"/>
      <c r="Y74" s="417"/>
      <c r="Z74" s="450"/>
      <c r="AA74" s="450"/>
      <c r="AB74" s="62"/>
      <c r="AC74" s="512">
        <f t="shared" si="2"/>
        <v>0</v>
      </c>
      <c r="AD74" s="33"/>
      <c r="AF74" s="401"/>
    </row>
    <row r="75" spans="2:32" x14ac:dyDescent="0.2">
      <c r="B75" s="288"/>
      <c r="C75" s="517">
        <v>2</v>
      </c>
      <c r="D75" s="259"/>
      <c r="E75" s="228"/>
      <c r="F75" s="227"/>
      <c r="G75" s="229"/>
      <c r="H75" s="229"/>
      <c r="I75" s="229"/>
      <c r="J75" s="230"/>
      <c r="K75" s="230"/>
      <c r="L75" s="230"/>
      <c r="M75" s="230"/>
      <c r="N75" s="230"/>
      <c r="O75" s="290"/>
      <c r="P75" s="483"/>
      <c r="Q75" s="204"/>
      <c r="R75" s="204"/>
      <c r="S75" s="204"/>
      <c r="T75" s="204"/>
      <c r="U75" s="480"/>
      <c r="V75" s="203"/>
      <c r="W75" s="204"/>
      <c r="X75" s="204"/>
      <c r="Y75" s="204"/>
      <c r="Z75" s="205"/>
      <c r="AA75" s="205"/>
      <c r="AC75" s="512">
        <f t="shared" si="2"/>
        <v>0</v>
      </c>
      <c r="AD75" s="33"/>
      <c r="AF75" s="401"/>
    </row>
    <row r="76" spans="2:32" x14ac:dyDescent="0.2">
      <c r="B76" s="288"/>
      <c r="C76" s="517">
        <v>3</v>
      </c>
      <c r="D76" s="259"/>
      <c r="E76" s="228"/>
      <c r="F76" s="227"/>
      <c r="G76" s="229"/>
      <c r="H76" s="229"/>
      <c r="I76" s="229"/>
      <c r="J76" s="230"/>
      <c r="K76" s="230"/>
      <c r="L76" s="230"/>
      <c r="M76" s="230"/>
      <c r="N76" s="230"/>
      <c r="O76" s="290"/>
      <c r="P76" s="483"/>
      <c r="Q76" s="204"/>
      <c r="R76" s="204"/>
      <c r="S76" s="204"/>
      <c r="T76" s="204"/>
      <c r="U76" s="480"/>
      <c r="V76" s="203"/>
      <c r="W76" s="204"/>
      <c r="X76" s="204"/>
      <c r="Y76" s="204"/>
      <c r="Z76" s="205"/>
      <c r="AA76" s="205"/>
      <c r="AC76" s="512">
        <f t="shared" si="2"/>
        <v>0</v>
      </c>
      <c r="AD76" s="33"/>
      <c r="AF76" s="401"/>
    </row>
    <row r="77" spans="2:32" x14ac:dyDescent="0.2">
      <c r="B77" s="288"/>
      <c r="C77" s="517">
        <v>4</v>
      </c>
      <c r="D77" s="259"/>
      <c r="E77" s="228"/>
      <c r="F77" s="227"/>
      <c r="G77" s="229"/>
      <c r="H77" s="229"/>
      <c r="I77" s="229"/>
      <c r="J77" s="230"/>
      <c r="K77" s="230"/>
      <c r="L77" s="230"/>
      <c r="M77" s="230"/>
      <c r="N77" s="230"/>
      <c r="O77" s="290"/>
      <c r="P77" s="483"/>
      <c r="Q77" s="204"/>
      <c r="R77" s="204"/>
      <c r="S77" s="204"/>
      <c r="T77" s="204"/>
      <c r="U77" s="480"/>
      <c r="V77" s="203"/>
      <c r="W77" s="204"/>
      <c r="X77" s="204"/>
      <c r="Y77" s="204"/>
      <c r="Z77" s="205"/>
      <c r="AA77" s="205"/>
      <c r="AC77" s="512">
        <f t="shared" si="2"/>
        <v>0</v>
      </c>
      <c r="AD77" s="33"/>
      <c r="AF77" s="401"/>
    </row>
    <row r="78" spans="2:32" x14ac:dyDescent="0.2">
      <c r="B78" s="288"/>
      <c r="C78" s="517">
        <v>5</v>
      </c>
      <c r="D78" s="259"/>
      <c r="E78" s="228"/>
      <c r="F78" s="227"/>
      <c r="G78" s="229"/>
      <c r="H78" s="229"/>
      <c r="I78" s="229"/>
      <c r="J78" s="230"/>
      <c r="K78" s="230"/>
      <c r="L78" s="230"/>
      <c r="M78" s="230"/>
      <c r="N78" s="230"/>
      <c r="O78" s="290"/>
      <c r="P78" s="483"/>
      <c r="Q78" s="204"/>
      <c r="R78" s="204"/>
      <c r="S78" s="204"/>
      <c r="T78" s="204"/>
      <c r="U78" s="480"/>
      <c r="V78" s="203"/>
      <c r="W78" s="204"/>
      <c r="X78" s="204"/>
      <c r="Y78" s="204"/>
      <c r="Z78" s="205"/>
      <c r="AA78" s="205"/>
      <c r="AC78" s="512">
        <f t="shared" si="2"/>
        <v>0</v>
      </c>
      <c r="AD78" s="33"/>
      <c r="AF78" s="401"/>
    </row>
    <row r="79" spans="2:32" x14ac:dyDescent="0.2">
      <c r="B79" s="288"/>
      <c r="C79" s="517">
        <v>6</v>
      </c>
      <c r="D79" s="259"/>
      <c r="E79" s="228"/>
      <c r="F79" s="227"/>
      <c r="G79" s="229"/>
      <c r="H79" s="229"/>
      <c r="I79" s="229"/>
      <c r="J79" s="230"/>
      <c r="K79" s="230"/>
      <c r="L79" s="230"/>
      <c r="M79" s="230"/>
      <c r="N79" s="230"/>
      <c r="O79" s="290"/>
      <c r="P79" s="483"/>
      <c r="Q79" s="204"/>
      <c r="R79" s="204"/>
      <c r="S79" s="204"/>
      <c r="T79" s="204"/>
      <c r="U79" s="480"/>
      <c r="V79" s="203"/>
      <c r="W79" s="204"/>
      <c r="X79" s="204"/>
      <c r="Y79" s="204"/>
      <c r="Z79" s="205"/>
      <c r="AA79" s="205"/>
      <c r="AC79" s="512">
        <f t="shared" si="2"/>
        <v>0</v>
      </c>
      <c r="AD79" s="33"/>
      <c r="AF79" s="401"/>
    </row>
    <row r="80" spans="2:32" x14ac:dyDescent="0.2">
      <c r="B80" s="288"/>
      <c r="C80" s="517">
        <v>7</v>
      </c>
      <c r="D80" s="259"/>
      <c r="E80" s="228"/>
      <c r="F80" s="227"/>
      <c r="G80" s="229"/>
      <c r="H80" s="229"/>
      <c r="I80" s="229"/>
      <c r="J80" s="230"/>
      <c r="K80" s="230"/>
      <c r="L80" s="230"/>
      <c r="M80" s="230"/>
      <c r="N80" s="230"/>
      <c r="O80" s="290"/>
      <c r="P80" s="483"/>
      <c r="Q80" s="204"/>
      <c r="R80" s="204"/>
      <c r="S80" s="204"/>
      <c r="T80" s="204"/>
      <c r="U80" s="480"/>
      <c r="V80" s="203"/>
      <c r="W80" s="204"/>
      <c r="X80" s="204"/>
      <c r="Y80" s="204"/>
      <c r="Z80" s="205"/>
      <c r="AA80" s="205"/>
      <c r="AC80" s="512">
        <f t="shared" ref="AC80:AC98" si="3">SUM(E80:N80)</f>
        <v>0</v>
      </c>
      <c r="AD80" s="33"/>
      <c r="AF80" s="401"/>
    </row>
    <row r="81" spans="2:32" x14ac:dyDescent="0.2">
      <c r="B81" s="288"/>
      <c r="C81" s="517">
        <v>8</v>
      </c>
      <c r="D81" s="259"/>
      <c r="E81" s="228"/>
      <c r="F81" s="227"/>
      <c r="G81" s="229"/>
      <c r="H81" s="229"/>
      <c r="I81" s="229"/>
      <c r="J81" s="230"/>
      <c r="K81" s="230"/>
      <c r="L81" s="230"/>
      <c r="M81" s="230"/>
      <c r="N81" s="230"/>
      <c r="O81" s="290"/>
      <c r="P81" s="483"/>
      <c r="Q81" s="204"/>
      <c r="R81" s="204"/>
      <c r="S81" s="204"/>
      <c r="T81" s="204"/>
      <c r="U81" s="480"/>
      <c r="V81" s="203"/>
      <c r="W81" s="204"/>
      <c r="X81" s="204"/>
      <c r="Y81" s="204"/>
      <c r="Z81" s="205"/>
      <c r="AA81" s="205"/>
      <c r="AC81" s="512">
        <f t="shared" si="3"/>
        <v>0</v>
      </c>
      <c r="AD81" s="33"/>
      <c r="AF81" s="401"/>
    </row>
    <row r="82" spans="2:32" x14ac:dyDescent="0.2">
      <c r="B82" s="288"/>
      <c r="C82" s="517">
        <v>9</v>
      </c>
      <c r="D82" s="259"/>
      <c r="E82" s="228"/>
      <c r="F82" s="227"/>
      <c r="G82" s="229"/>
      <c r="H82" s="229"/>
      <c r="I82" s="229"/>
      <c r="J82" s="230"/>
      <c r="K82" s="230"/>
      <c r="L82" s="230"/>
      <c r="M82" s="230"/>
      <c r="N82" s="230"/>
      <c r="O82" s="290"/>
      <c r="P82" s="483"/>
      <c r="Q82" s="204"/>
      <c r="R82" s="204"/>
      <c r="S82" s="204"/>
      <c r="T82" s="204"/>
      <c r="U82" s="480"/>
      <c r="V82" s="203"/>
      <c r="W82" s="204"/>
      <c r="X82" s="204"/>
      <c r="Y82" s="204"/>
      <c r="Z82" s="205"/>
      <c r="AA82" s="205"/>
      <c r="AC82" s="512">
        <f t="shared" si="3"/>
        <v>0</v>
      </c>
      <c r="AD82" s="33"/>
      <c r="AE82" s="395"/>
      <c r="AF82" s="401"/>
    </row>
    <row r="83" spans="2:32" x14ac:dyDescent="0.2">
      <c r="B83" s="288"/>
      <c r="C83" s="517">
        <v>10</v>
      </c>
      <c r="D83" s="259"/>
      <c r="E83" s="228"/>
      <c r="F83" s="227"/>
      <c r="G83" s="229"/>
      <c r="H83" s="229"/>
      <c r="I83" s="229"/>
      <c r="J83" s="230"/>
      <c r="K83" s="230"/>
      <c r="L83" s="230"/>
      <c r="M83" s="230"/>
      <c r="N83" s="230"/>
      <c r="O83" s="290"/>
      <c r="P83" s="483"/>
      <c r="Q83" s="204"/>
      <c r="R83" s="204"/>
      <c r="S83" s="204"/>
      <c r="T83" s="204"/>
      <c r="U83" s="480"/>
      <c r="V83" s="203"/>
      <c r="W83" s="204"/>
      <c r="X83" s="204"/>
      <c r="Y83" s="204"/>
      <c r="Z83" s="205"/>
      <c r="AA83" s="205"/>
      <c r="AC83" s="512">
        <f t="shared" si="3"/>
        <v>0</v>
      </c>
      <c r="AD83" s="33"/>
      <c r="AF83" s="401"/>
    </row>
    <row r="84" spans="2:32" x14ac:dyDescent="0.2">
      <c r="B84" s="288"/>
      <c r="C84" s="517">
        <v>11</v>
      </c>
      <c r="D84" s="259"/>
      <c r="E84" s="228"/>
      <c r="F84" s="227"/>
      <c r="G84" s="229"/>
      <c r="H84" s="229"/>
      <c r="I84" s="229"/>
      <c r="J84" s="230"/>
      <c r="K84" s="230"/>
      <c r="L84" s="230"/>
      <c r="M84" s="230"/>
      <c r="N84" s="230"/>
      <c r="O84" s="290"/>
      <c r="P84" s="483"/>
      <c r="Q84" s="204"/>
      <c r="R84" s="204"/>
      <c r="S84" s="204"/>
      <c r="T84" s="204"/>
      <c r="U84" s="480"/>
      <c r="V84" s="203"/>
      <c r="W84" s="204"/>
      <c r="X84" s="204"/>
      <c r="Y84" s="204"/>
      <c r="Z84" s="205"/>
      <c r="AA84" s="205"/>
      <c r="AC84" s="512">
        <f t="shared" si="3"/>
        <v>0</v>
      </c>
      <c r="AD84" s="33"/>
      <c r="AF84" s="401"/>
    </row>
    <row r="85" spans="2:32" x14ac:dyDescent="0.2">
      <c r="B85" s="288"/>
      <c r="C85" s="517">
        <v>12</v>
      </c>
      <c r="D85" s="259"/>
      <c r="E85" s="228"/>
      <c r="F85" s="227"/>
      <c r="G85" s="229"/>
      <c r="H85" s="229"/>
      <c r="I85" s="229"/>
      <c r="J85" s="230"/>
      <c r="K85" s="230"/>
      <c r="L85" s="230"/>
      <c r="M85" s="230"/>
      <c r="N85" s="230"/>
      <c r="O85" s="290"/>
      <c r="P85" s="483"/>
      <c r="Q85" s="204"/>
      <c r="R85" s="204"/>
      <c r="S85" s="204"/>
      <c r="T85" s="204"/>
      <c r="U85" s="480"/>
      <c r="V85" s="203"/>
      <c r="W85" s="204"/>
      <c r="X85" s="204"/>
      <c r="Y85" s="204"/>
      <c r="Z85" s="205"/>
      <c r="AA85" s="205"/>
      <c r="AC85" s="512">
        <f t="shared" si="3"/>
        <v>0</v>
      </c>
      <c r="AD85" s="33"/>
      <c r="AF85" s="401"/>
    </row>
    <row r="86" spans="2:32" x14ac:dyDescent="0.2">
      <c r="B86" s="288"/>
      <c r="C86" s="517">
        <v>13</v>
      </c>
      <c r="D86" s="259"/>
      <c r="E86" s="228"/>
      <c r="F86" s="227"/>
      <c r="G86" s="229"/>
      <c r="H86" s="229"/>
      <c r="I86" s="229"/>
      <c r="J86" s="230"/>
      <c r="K86" s="230"/>
      <c r="L86" s="230"/>
      <c r="M86" s="230"/>
      <c r="N86" s="230"/>
      <c r="O86" s="290"/>
      <c r="P86" s="483"/>
      <c r="Q86" s="204"/>
      <c r="R86" s="204"/>
      <c r="S86" s="204"/>
      <c r="T86" s="204"/>
      <c r="U86" s="480"/>
      <c r="V86" s="203"/>
      <c r="W86" s="204"/>
      <c r="X86" s="204"/>
      <c r="Y86" s="204"/>
      <c r="Z86" s="205"/>
      <c r="AA86" s="205"/>
      <c r="AC86" s="512">
        <f t="shared" si="3"/>
        <v>0</v>
      </c>
      <c r="AD86" s="33"/>
      <c r="AF86" s="401"/>
    </row>
    <row r="87" spans="2:32" x14ac:dyDescent="0.2">
      <c r="B87" s="288"/>
      <c r="C87" s="517">
        <v>14</v>
      </c>
      <c r="D87" s="259"/>
      <c r="E87" s="228"/>
      <c r="F87" s="227"/>
      <c r="G87" s="229"/>
      <c r="H87" s="229"/>
      <c r="I87" s="229"/>
      <c r="J87" s="230"/>
      <c r="K87" s="230"/>
      <c r="L87" s="230"/>
      <c r="M87" s="230"/>
      <c r="N87" s="230"/>
      <c r="O87" s="290"/>
      <c r="P87" s="483"/>
      <c r="Q87" s="204"/>
      <c r="R87" s="204"/>
      <c r="S87" s="204"/>
      <c r="T87" s="204"/>
      <c r="U87" s="480"/>
      <c r="V87" s="203"/>
      <c r="W87" s="204"/>
      <c r="X87" s="204"/>
      <c r="Y87" s="204"/>
      <c r="Z87" s="205"/>
      <c r="AA87" s="205"/>
      <c r="AC87" s="512">
        <f t="shared" si="3"/>
        <v>0</v>
      </c>
      <c r="AD87" s="33"/>
      <c r="AF87" s="401"/>
    </row>
    <row r="88" spans="2:32" x14ac:dyDescent="0.2">
      <c r="B88" s="288"/>
      <c r="C88" s="517">
        <v>15</v>
      </c>
      <c r="D88" s="259"/>
      <c r="E88" s="228"/>
      <c r="F88" s="227"/>
      <c r="G88" s="229"/>
      <c r="H88" s="229"/>
      <c r="I88" s="229"/>
      <c r="J88" s="230"/>
      <c r="K88" s="230"/>
      <c r="L88" s="230"/>
      <c r="M88" s="230"/>
      <c r="N88" s="230"/>
      <c r="O88" s="290"/>
      <c r="P88" s="483"/>
      <c r="Q88" s="204"/>
      <c r="R88" s="204"/>
      <c r="S88" s="204"/>
      <c r="T88" s="204"/>
      <c r="U88" s="480"/>
      <c r="V88" s="203"/>
      <c r="W88" s="204"/>
      <c r="X88" s="204"/>
      <c r="Y88" s="204"/>
      <c r="Z88" s="205"/>
      <c r="AA88" s="205"/>
      <c r="AC88" s="512">
        <f t="shared" si="3"/>
        <v>0</v>
      </c>
      <c r="AD88" s="33"/>
      <c r="AE88" s="397"/>
    </row>
    <row r="89" spans="2:32" x14ac:dyDescent="0.2">
      <c r="B89" s="288"/>
      <c r="C89" s="517">
        <v>16</v>
      </c>
      <c r="D89" s="259"/>
      <c r="E89" s="228"/>
      <c r="F89" s="227"/>
      <c r="G89" s="229"/>
      <c r="H89" s="229"/>
      <c r="I89" s="229"/>
      <c r="J89" s="230"/>
      <c r="K89" s="230"/>
      <c r="L89" s="230"/>
      <c r="M89" s="230"/>
      <c r="N89" s="230"/>
      <c r="O89" s="290"/>
      <c r="P89" s="483"/>
      <c r="Q89" s="204"/>
      <c r="R89" s="204"/>
      <c r="S89" s="204"/>
      <c r="T89" s="204"/>
      <c r="U89" s="480"/>
      <c r="V89" s="203"/>
      <c r="W89" s="204"/>
      <c r="X89" s="204"/>
      <c r="Y89" s="204"/>
      <c r="Z89" s="205"/>
      <c r="AA89" s="205"/>
      <c r="AC89" s="512">
        <f t="shared" si="3"/>
        <v>0</v>
      </c>
      <c r="AD89" s="33"/>
    </row>
    <row r="90" spans="2:32" x14ac:dyDescent="0.2">
      <c r="B90" s="288"/>
      <c r="C90" s="517">
        <v>17</v>
      </c>
      <c r="D90" s="259"/>
      <c r="E90" s="228"/>
      <c r="F90" s="227"/>
      <c r="G90" s="229"/>
      <c r="H90" s="229"/>
      <c r="I90" s="229"/>
      <c r="J90" s="230"/>
      <c r="K90" s="230"/>
      <c r="L90" s="230"/>
      <c r="M90" s="230"/>
      <c r="N90" s="230"/>
      <c r="O90" s="290"/>
      <c r="P90" s="483"/>
      <c r="Q90" s="204"/>
      <c r="R90" s="204"/>
      <c r="S90" s="204"/>
      <c r="T90" s="204"/>
      <c r="U90" s="480"/>
      <c r="V90" s="203"/>
      <c r="W90" s="204"/>
      <c r="X90" s="204"/>
      <c r="Y90" s="204"/>
      <c r="Z90" s="205"/>
      <c r="AA90" s="205"/>
      <c r="AC90" s="512">
        <f t="shared" si="3"/>
        <v>0</v>
      </c>
      <c r="AD90" s="33"/>
    </row>
    <row r="91" spans="2:32" x14ac:dyDescent="0.2">
      <c r="B91" s="288"/>
      <c r="C91" s="517">
        <v>18</v>
      </c>
      <c r="D91" s="259"/>
      <c r="E91" s="228"/>
      <c r="F91" s="227"/>
      <c r="G91" s="229"/>
      <c r="H91" s="229"/>
      <c r="I91" s="229"/>
      <c r="J91" s="230"/>
      <c r="K91" s="230"/>
      <c r="L91" s="230"/>
      <c r="M91" s="230"/>
      <c r="N91" s="230"/>
      <c r="O91" s="290"/>
      <c r="P91" s="483"/>
      <c r="Q91" s="204"/>
      <c r="R91" s="204"/>
      <c r="S91" s="204"/>
      <c r="T91" s="204"/>
      <c r="U91" s="480"/>
      <c r="V91" s="203"/>
      <c r="W91" s="204"/>
      <c r="X91" s="204"/>
      <c r="Y91" s="204"/>
      <c r="Z91" s="205"/>
      <c r="AA91" s="205"/>
      <c r="AC91" s="512">
        <f t="shared" si="3"/>
        <v>0</v>
      </c>
      <c r="AD91" s="33"/>
    </row>
    <row r="92" spans="2:32" x14ac:dyDescent="0.2">
      <c r="B92" s="288"/>
      <c r="C92" s="517">
        <v>19</v>
      </c>
      <c r="D92" s="259"/>
      <c r="E92" s="228"/>
      <c r="F92" s="227"/>
      <c r="G92" s="229"/>
      <c r="H92" s="229"/>
      <c r="I92" s="229"/>
      <c r="J92" s="230"/>
      <c r="K92" s="230"/>
      <c r="L92" s="230"/>
      <c r="M92" s="230"/>
      <c r="N92" s="230"/>
      <c r="O92" s="290"/>
      <c r="P92" s="483"/>
      <c r="Q92" s="204"/>
      <c r="R92" s="204"/>
      <c r="S92" s="204"/>
      <c r="T92" s="204"/>
      <c r="U92" s="480"/>
      <c r="V92" s="203"/>
      <c r="W92" s="204"/>
      <c r="X92" s="204"/>
      <c r="Y92" s="204"/>
      <c r="Z92" s="205"/>
      <c r="AA92" s="205"/>
      <c r="AC92" s="512">
        <f t="shared" si="3"/>
        <v>0</v>
      </c>
      <c r="AD92" s="33"/>
    </row>
    <row r="93" spans="2:32" x14ac:dyDescent="0.2">
      <c r="B93" s="288"/>
      <c r="C93" s="517">
        <v>20</v>
      </c>
      <c r="D93" s="259"/>
      <c r="E93" s="228"/>
      <c r="F93" s="229"/>
      <c r="G93" s="229"/>
      <c r="H93" s="230"/>
      <c r="I93" s="229"/>
      <c r="J93" s="230"/>
      <c r="K93" s="230"/>
      <c r="L93" s="230"/>
      <c r="M93" s="230"/>
      <c r="N93" s="230"/>
      <c r="O93" s="290"/>
      <c r="P93" s="483"/>
      <c r="Q93" s="204"/>
      <c r="R93" s="204"/>
      <c r="S93" s="204"/>
      <c r="T93" s="204"/>
      <c r="U93" s="480"/>
      <c r="V93" s="203"/>
      <c r="W93" s="204"/>
      <c r="X93" s="204"/>
      <c r="Y93" s="204"/>
      <c r="Z93" s="205"/>
      <c r="AA93" s="205"/>
      <c r="AC93" s="512">
        <f t="shared" si="3"/>
        <v>0</v>
      </c>
      <c r="AD93" s="33"/>
    </row>
    <row r="94" spans="2:32" x14ac:dyDescent="0.2">
      <c r="B94" s="288"/>
      <c r="C94" s="517">
        <v>21</v>
      </c>
      <c r="D94" s="259"/>
      <c r="E94" s="228"/>
      <c r="F94" s="515"/>
      <c r="G94" s="229"/>
      <c r="H94" s="230"/>
      <c r="I94" s="229"/>
      <c r="J94" s="230"/>
      <c r="K94" s="230"/>
      <c r="L94" s="230"/>
      <c r="M94" s="230"/>
      <c r="N94" s="230"/>
      <c r="O94" s="290"/>
      <c r="P94" s="483"/>
      <c r="Q94" s="204"/>
      <c r="R94" s="204"/>
      <c r="S94" s="204"/>
      <c r="T94" s="204"/>
      <c r="U94" s="480"/>
      <c r="V94" s="203"/>
      <c r="W94" s="204"/>
      <c r="X94" s="204"/>
      <c r="Y94" s="204"/>
      <c r="Z94" s="205"/>
      <c r="AA94" s="205"/>
      <c r="AC94" s="512">
        <f t="shared" si="3"/>
        <v>0</v>
      </c>
      <c r="AD94" s="33"/>
    </row>
    <row r="95" spans="2:32" x14ac:dyDescent="0.2">
      <c r="B95" s="288"/>
      <c r="C95" s="517">
        <v>22</v>
      </c>
      <c r="D95" s="259"/>
      <c r="E95" s="228"/>
      <c r="F95" s="515"/>
      <c r="G95" s="229"/>
      <c r="H95" s="230"/>
      <c r="I95" s="229"/>
      <c r="J95" s="230"/>
      <c r="K95" s="230"/>
      <c r="L95" s="230"/>
      <c r="M95" s="230"/>
      <c r="N95" s="230"/>
      <c r="O95" s="290"/>
      <c r="P95" s="483"/>
      <c r="Q95" s="204"/>
      <c r="R95" s="204"/>
      <c r="S95" s="204"/>
      <c r="T95" s="204"/>
      <c r="U95" s="480"/>
      <c r="V95" s="203"/>
      <c r="W95" s="204"/>
      <c r="X95" s="204"/>
      <c r="Y95" s="204"/>
      <c r="Z95" s="205"/>
      <c r="AA95" s="205"/>
      <c r="AC95" s="512">
        <f t="shared" si="3"/>
        <v>0</v>
      </c>
      <c r="AD95" s="33"/>
    </row>
    <row r="96" spans="2:32" x14ac:dyDescent="0.2">
      <c r="B96" s="288"/>
      <c r="C96" s="517">
        <v>23</v>
      </c>
      <c r="D96" s="259"/>
      <c r="E96" s="228"/>
      <c r="F96" s="515"/>
      <c r="G96" s="229"/>
      <c r="H96" s="230"/>
      <c r="I96" s="229"/>
      <c r="J96" s="230"/>
      <c r="K96" s="230"/>
      <c r="L96" s="230"/>
      <c r="M96" s="230"/>
      <c r="N96" s="230"/>
      <c r="O96" s="290"/>
      <c r="P96" s="483"/>
      <c r="Q96" s="204"/>
      <c r="R96" s="204"/>
      <c r="S96" s="204"/>
      <c r="T96" s="204"/>
      <c r="U96" s="480"/>
      <c r="V96" s="203"/>
      <c r="W96" s="204"/>
      <c r="X96" s="204"/>
      <c r="Y96" s="204"/>
      <c r="Z96" s="205"/>
      <c r="AA96" s="205"/>
      <c r="AC96" s="512">
        <f t="shared" si="3"/>
        <v>0</v>
      </c>
      <c r="AD96" s="33"/>
    </row>
    <row r="97" spans="2:30" x14ac:dyDescent="0.2">
      <c r="B97" s="288"/>
      <c r="C97" s="517">
        <v>24</v>
      </c>
      <c r="D97" s="259"/>
      <c r="E97" s="228"/>
      <c r="F97" s="515"/>
      <c r="G97" s="229"/>
      <c r="H97" s="230"/>
      <c r="I97" s="229"/>
      <c r="J97" s="230"/>
      <c r="K97" s="230"/>
      <c r="L97" s="230"/>
      <c r="M97" s="230"/>
      <c r="N97" s="230"/>
      <c r="O97" s="290"/>
      <c r="P97" s="483"/>
      <c r="Q97" s="204"/>
      <c r="R97" s="204"/>
      <c r="S97" s="204"/>
      <c r="T97" s="204"/>
      <c r="U97" s="480"/>
      <c r="V97" s="203"/>
      <c r="W97" s="204"/>
      <c r="X97" s="204"/>
      <c r="Y97" s="204"/>
      <c r="Z97" s="205"/>
      <c r="AA97" s="205"/>
      <c r="AC97" s="512">
        <f t="shared" si="3"/>
        <v>0</v>
      </c>
      <c r="AD97" s="33"/>
    </row>
    <row r="98" spans="2:30" x14ac:dyDescent="0.2">
      <c r="B98" s="288"/>
      <c r="C98" s="517">
        <v>25</v>
      </c>
      <c r="D98" s="259"/>
      <c r="E98" s="228"/>
      <c r="F98" s="515"/>
      <c r="G98" s="229"/>
      <c r="H98" s="230"/>
      <c r="I98" s="229"/>
      <c r="J98" s="230"/>
      <c r="K98" s="230"/>
      <c r="L98" s="230"/>
      <c r="M98" s="230"/>
      <c r="N98" s="230"/>
      <c r="O98" s="531"/>
      <c r="P98" s="482"/>
      <c r="Q98" s="200"/>
      <c r="R98" s="200"/>
      <c r="S98" s="200"/>
      <c r="T98" s="200"/>
      <c r="U98" s="479"/>
      <c r="V98" s="199"/>
      <c r="W98" s="200"/>
      <c r="X98" s="200"/>
      <c r="Y98" s="200"/>
      <c r="Z98" s="201"/>
      <c r="AA98" s="201"/>
      <c r="AB98" s="532"/>
      <c r="AC98" s="514">
        <f t="shared" si="3"/>
        <v>0</v>
      </c>
      <c r="AD98" s="33"/>
    </row>
    <row r="99" spans="2:30" ht="13.5" thickBot="1" x14ac:dyDescent="0.25">
      <c r="B99" s="398"/>
      <c r="C99" s="399"/>
      <c r="D99" s="399"/>
      <c r="E99" s="400"/>
      <c r="F99" s="400"/>
      <c r="G99" s="400"/>
      <c r="H99" s="400"/>
      <c r="I99" s="400"/>
      <c r="J99" s="400"/>
      <c r="K99" s="400"/>
      <c r="L99" s="400"/>
      <c r="M99" s="400"/>
      <c r="N99" s="400"/>
      <c r="O99" s="400"/>
      <c r="P99" s="400"/>
      <c r="Q99" s="400"/>
      <c r="R99" s="400"/>
      <c r="S99" s="400"/>
      <c r="T99" s="400"/>
      <c r="U99" s="400"/>
      <c r="V99" s="400"/>
      <c r="W99" s="400"/>
      <c r="X99" s="400"/>
      <c r="Y99" s="400"/>
      <c r="Z99" s="400"/>
      <c r="AA99" s="400"/>
      <c r="AB99" s="180"/>
      <c r="AC99" s="50"/>
      <c r="AD99" s="52"/>
    </row>
    <row r="100" spans="2:30" ht="13.5" thickTop="1" x14ac:dyDescent="0.2"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</row>
    <row r="101" spans="2:30" x14ac:dyDescent="0.2"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</row>
    <row r="102" spans="2:30" x14ac:dyDescent="0.2"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</row>
    <row r="103" spans="2:30" x14ac:dyDescent="0.2"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</row>
    <row r="104" spans="2:30" x14ac:dyDescent="0.2"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</row>
    <row r="105" spans="2:30" x14ac:dyDescent="0.2"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</row>
    <row r="106" spans="2:30" x14ac:dyDescent="0.2"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</row>
    <row r="107" spans="2:30" x14ac:dyDescent="0.2"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</row>
    <row r="108" spans="2:30" x14ac:dyDescent="0.2"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</row>
    <row r="109" spans="2:30" x14ac:dyDescent="0.2"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</row>
  </sheetData>
  <sheetProtection sheet="1" objects="1" scenarios="1" selectLockedCells="1"/>
  <mergeCells count="10">
    <mergeCell ref="V8:AA8"/>
    <mergeCell ref="P8:U8"/>
    <mergeCell ref="Y4:Y6"/>
    <mergeCell ref="AA4:AA6"/>
    <mergeCell ref="Z4:Z6"/>
    <mergeCell ref="C5:D5"/>
    <mergeCell ref="C6:D6"/>
    <mergeCell ref="C4:D4"/>
    <mergeCell ref="P4:P6"/>
    <mergeCell ref="Q4:Q6"/>
  </mergeCells>
  <pageMargins left="0.7" right="0.7" top="0.78740157499999996" bottom="0.78740157499999996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FFC000"/>
  </sheetPr>
  <dimension ref="B1:BA76"/>
  <sheetViews>
    <sheetView showGridLines="0" zoomScaleNormal="100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RowHeight="12.75" outlineLevelCol="1" x14ac:dyDescent="0.2"/>
  <cols>
    <col min="1" max="2" width="5.7109375" customWidth="1"/>
    <col min="3" max="3" width="3.5703125" bestFit="1" customWidth="1"/>
    <col min="4" max="4" width="23.5703125" style="17" customWidth="1"/>
    <col min="5" max="5" width="17.85546875" customWidth="1"/>
    <col min="6" max="6" width="10.7109375" customWidth="1"/>
    <col min="7" max="7" width="17.85546875" customWidth="1"/>
    <col min="8" max="8" width="10.7109375" customWidth="1"/>
    <col min="9" max="9" width="17.85546875" customWidth="1"/>
    <col min="10" max="10" width="10.7109375" customWidth="1"/>
    <col min="11" max="11" width="17.85546875" customWidth="1"/>
    <col min="12" max="12" width="10.7109375" customWidth="1"/>
    <col min="13" max="13" width="17.85546875" customWidth="1"/>
    <col min="14" max="14" width="10.7109375" customWidth="1"/>
    <col min="15" max="15" width="17.85546875" hidden="1" customWidth="1" outlineLevel="1"/>
    <col min="16" max="16" width="10.7109375" hidden="1" customWidth="1" outlineLevel="1"/>
    <col min="17" max="17" width="17.85546875" hidden="1" customWidth="1" outlineLevel="1"/>
    <col min="18" max="18" width="10.7109375" hidden="1" customWidth="1" outlineLevel="1"/>
    <col min="19" max="19" width="17.85546875" hidden="1" customWidth="1" outlineLevel="1"/>
    <col min="20" max="20" width="10.7109375" hidden="1" customWidth="1" outlineLevel="1"/>
    <col min="21" max="21" width="17.85546875" hidden="1" customWidth="1" outlineLevel="1"/>
    <col min="22" max="22" width="10.7109375" hidden="1" customWidth="1" outlineLevel="1"/>
    <col min="23" max="23" width="17.85546875" hidden="1" customWidth="1" outlineLevel="1"/>
    <col min="24" max="24" width="10.7109375" hidden="1" customWidth="1" outlineLevel="1"/>
    <col min="25" max="25" width="4.28515625" customWidth="1" collapsed="1"/>
    <col min="26" max="26" width="4.28515625" customWidth="1"/>
    <col min="27" max="30" width="4.28515625" style="381" customWidth="1"/>
    <col min="31" max="33" width="4.28515625" style="473" customWidth="1"/>
    <col min="34" max="42" width="4.28515625" style="381" customWidth="1"/>
    <col min="43" max="43" width="4.28515625" style="403" customWidth="1"/>
    <col min="44" max="50" width="4.28515625" style="473" customWidth="1"/>
    <col min="51" max="52" width="4.28515625" style="381" customWidth="1"/>
    <col min="53" max="53" width="5.7109375" customWidth="1"/>
  </cols>
  <sheetData>
    <row r="1" spans="2:53" x14ac:dyDescent="0.2">
      <c r="Y1" s="381"/>
      <c r="Z1" s="381"/>
      <c r="AZ1"/>
    </row>
    <row r="2" spans="2:53" ht="13.5" thickBot="1" x14ac:dyDescent="0.25"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381"/>
      <c r="Z2" s="381"/>
      <c r="AZ2"/>
    </row>
    <row r="3" spans="2:53" ht="13.5" thickTop="1" x14ac:dyDescent="0.2">
      <c r="B3" s="182"/>
      <c r="C3" s="181"/>
      <c r="D3" s="183"/>
      <c r="Y3" s="383"/>
      <c r="Z3" s="383"/>
      <c r="AA3" s="383"/>
      <c r="AB3" s="383"/>
      <c r="AC3" s="383"/>
      <c r="AD3" s="383"/>
      <c r="AE3" s="405"/>
      <c r="AF3" s="405"/>
      <c r="AG3" s="405"/>
      <c r="AH3" s="383"/>
      <c r="AI3" s="383"/>
      <c r="AJ3" s="383"/>
      <c r="AK3" s="383"/>
      <c r="AL3" s="383"/>
      <c r="AM3" s="383"/>
      <c r="AN3" s="383"/>
      <c r="AO3" s="383"/>
      <c r="AP3" s="383"/>
      <c r="AQ3" s="405"/>
      <c r="AR3" s="405"/>
      <c r="AS3" s="405"/>
      <c r="AT3" s="405"/>
      <c r="AU3" s="405"/>
      <c r="AV3" s="405"/>
      <c r="AW3" s="405"/>
      <c r="AX3" s="405"/>
      <c r="AY3" s="383"/>
      <c r="AZ3" s="181"/>
      <c r="BA3" s="187"/>
    </row>
    <row r="4" spans="2:53" ht="15" customHeight="1" x14ac:dyDescent="0.2">
      <c r="B4" s="184"/>
      <c r="C4" s="674" t="s">
        <v>112</v>
      </c>
      <c r="D4" s="674"/>
      <c r="Y4" s="675"/>
      <c r="Z4" s="675"/>
      <c r="AA4" s="675"/>
      <c r="AB4" s="675"/>
      <c r="AC4" s="675"/>
      <c r="AD4" s="696"/>
      <c r="AE4" s="475"/>
      <c r="AF4" s="475"/>
      <c r="AG4" s="4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474"/>
      <c r="AS4" s="474"/>
      <c r="AT4" s="474"/>
      <c r="AU4" s="474"/>
      <c r="AV4" s="474"/>
      <c r="AW4" s="474"/>
      <c r="AX4" s="474"/>
      <c r="AY4" s="675"/>
      <c r="AZ4" s="675"/>
      <c r="BA4" s="188"/>
    </row>
    <row r="5" spans="2:53" ht="15" customHeight="1" x14ac:dyDescent="0.25">
      <c r="B5" s="184"/>
      <c r="C5" s="672" t="s">
        <v>151</v>
      </c>
      <c r="D5" s="672"/>
      <c r="E5" s="20"/>
      <c r="F5" s="423"/>
      <c r="G5" s="8"/>
      <c r="H5" s="476"/>
      <c r="I5" s="695" t="s">
        <v>157</v>
      </c>
      <c r="J5" s="695"/>
      <c r="K5" s="695"/>
      <c r="L5" s="695"/>
      <c r="M5" s="695"/>
      <c r="Y5" s="675"/>
      <c r="Z5" s="675"/>
      <c r="AA5" s="675"/>
      <c r="AB5" s="675"/>
      <c r="AC5" s="675"/>
      <c r="AD5" s="696"/>
      <c r="AE5" s="475"/>
      <c r="AF5" s="475"/>
      <c r="AG5" s="475"/>
      <c r="AH5" s="675"/>
      <c r="AI5" s="675"/>
      <c r="AJ5" s="675"/>
      <c r="AK5" s="675"/>
      <c r="AL5" s="675"/>
      <c r="AM5" s="675"/>
      <c r="AN5" s="675"/>
      <c r="AO5" s="675"/>
      <c r="AP5" s="675"/>
      <c r="AQ5" s="675"/>
      <c r="AR5" s="474"/>
      <c r="AS5" s="474"/>
      <c r="AT5" s="474"/>
      <c r="AU5" s="474"/>
      <c r="AV5" s="474"/>
      <c r="AW5" s="474"/>
      <c r="AX5" s="474"/>
      <c r="AY5" s="675"/>
      <c r="AZ5" s="675"/>
      <c r="BA5" s="188"/>
    </row>
    <row r="6" spans="2:53" ht="15" x14ac:dyDescent="0.25">
      <c r="B6" s="184"/>
      <c r="C6" s="673" t="s">
        <v>152</v>
      </c>
      <c r="D6" s="673"/>
      <c r="F6" s="423"/>
      <c r="G6" s="8"/>
      <c r="H6" s="476"/>
      <c r="I6" s="695"/>
      <c r="J6" s="695"/>
      <c r="K6" s="695"/>
      <c r="L6" s="695"/>
      <c r="M6" s="695"/>
      <c r="Y6" s="675"/>
      <c r="Z6" s="675"/>
      <c r="AA6" s="675"/>
      <c r="AB6" s="675"/>
      <c r="AC6" s="675"/>
      <c r="AD6" s="696"/>
      <c r="AE6" s="475"/>
      <c r="AF6" s="475"/>
      <c r="AG6" s="475"/>
      <c r="AH6" s="675"/>
      <c r="AI6" s="675"/>
      <c r="AJ6" s="675"/>
      <c r="AK6" s="675"/>
      <c r="AL6" s="675"/>
      <c r="AM6" s="675"/>
      <c r="AN6" s="675"/>
      <c r="AO6" s="675"/>
      <c r="AP6" s="675"/>
      <c r="AQ6" s="675"/>
      <c r="AR6" s="474"/>
      <c r="AS6" s="474"/>
      <c r="AT6" s="474"/>
      <c r="AU6" s="474"/>
      <c r="AV6" s="474"/>
      <c r="AW6" s="474"/>
      <c r="AX6" s="474"/>
      <c r="AY6" s="675"/>
      <c r="AZ6" s="675"/>
      <c r="BA6" s="188"/>
    </row>
    <row r="7" spans="2:53" ht="12.75" customHeight="1" x14ac:dyDescent="0.2">
      <c r="B7" s="184"/>
      <c r="C7" s="1"/>
      <c r="Y7" s="691"/>
      <c r="Z7" s="691"/>
      <c r="AA7" s="691"/>
      <c r="AB7" s="691"/>
      <c r="AC7" s="691"/>
      <c r="AD7" s="691"/>
      <c r="AE7" s="691"/>
      <c r="AF7" s="691"/>
      <c r="AG7" s="691"/>
      <c r="AH7" s="691"/>
      <c r="AI7" s="691"/>
      <c r="AJ7" s="691"/>
      <c r="AK7" s="691"/>
      <c r="AL7" s="691"/>
      <c r="AM7" s="691"/>
      <c r="AN7" s="691"/>
      <c r="AO7" s="691"/>
      <c r="AP7" s="691"/>
      <c r="AQ7" s="691"/>
      <c r="AR7" s="691"/>
      <c r="AS7" s="691"/>
      <c r="AT7" s="691"/>
      <c r="AU7" s="691"/>
      <c r="AV7" s="691"/>
      <c r="AW7" s="691"/>
      <c r="AX7" s="691"/>
      <c r="AY7" s="691"/>
      <c r="AZ7" s="691"/>
      <c r="BA7" s="188"/>
    </row>
    <row r="8" spans="2:53" x14ac:dyDescent="0.2">
      <c r="B8" s="184"/>
      <c r="C8" s="684" t="s">
        <v>0</v>
      </c>
      <c r="D8" s="686" t="s">
        <v>76</v>
      </c>
      <c r="E8" s="688" t="s">
        <v>117</v>
      </c>
      <c r="F8" s="689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9"/>
      <c r="R8" s="689"/>
      <c r="S8" s="689"/>
      <c r="T8" s="689"/>
      <c r="U8" s="689"/>
      <c r="V8" s="689"/>
      <c r="W8" s="689"/>
      <c r="X8" s="690"/>
      <c r="Y8" s="692" t="s">
        <v>111</v>
      </c>
      <c r="Z8" s="693"/>
      <c r="AA8" s="693"/>
      <c r="AB8" s="693"/>
      <c r="AC8" s="693"/>
      <c r="AD8" s="693"/>
      <c r="AE8" s="693"/>
      <c r="AF8" s="693"/>
      <c r="AG8" s="693"/>
      <c r="AH8" s="693"/>
      <c r="AI8" s="693"/>
      <c r="AJ8" s="693"/>
      <c r="AK8" s="693"/>
      <c r="AL8" s="693"/>
      <c r="AM8" s="693"/>
      <c r="AN8" s="693"/>
      <c r="AO8" s="693"/>
      <c r="AP8" s="693"/>
      <c r="AQ8" s="693"/>
      <c r="AR8" s="693"/>
      <c r="AS8" s="693"/>
      <c r="AT8" s="693"/>
      <c r="AU8" s="693"/>
      <c r="AV8" s="693"/>
      <c r="AW8" s="693"/>
      <c r="AX8" s="693"/>
      <c r="AY8" s="693"/>
      <c r="AZ8" s="694"/>
      <c r="BA8" s="188"/>
    </row>
    <row r="9" spans="2:53" s="252" customFormat="1" ht="13.5" thickBot="1" x14ac:dyDescent="0.25">
      <c r="B9" s="255"/>
      <c r="C9" s="685"/>
      <c r="D9" s="687"/>
      <c r="E9" s="519" t="s">
        <v>159</v>
      </c>
      <c r="F9" s="520" t="s">
        <v>118</v>
      </c>
      <c r="G9" s="519" t="s">
        <v>161</v>
      </c>
      <c r="H9" s="520" t="s">
        <v>119</v>
      </c>
      <c r="I9" s="521" t="s">
        <v>162</v>
      </c>
      <c r="J9" s="522" t="s">
        <v>120</v>
      </c>
      <c r="K9" s="523" t="s">
        <v>121</v>
      </c>
      <c r="L9" s="524" t="s">
        <v>122</v>
      </c>
      <c r="M9" s="519" t="s">
        <v>123</v>
      </c>
      <c r="N9" s="520" t="s">
        <v>124</v>
      </c>
      <c r="O9" s="519" t="s">
        <v>125</v>
      </c>
      <c r="P9" s="520" t="s">
        <v>126</v>
      </c>
      <c r="Q9" s="521" t="s">
        <v>127</v>
      </c>
      <c r="R9" s="522" t="s">
        <v>128</v>
      </c>
      <c r="S9" s="523" t="s">
        <v>129</v>
      </c>
      <c r="T9" s="524" t="s">
        <v>130</v>
      </c>
      <c r="U9" s="519" t="s">
        <v>131</v>
      </c>
      <c r="V9" s="520" t="s">
        <v>132</v>
      </c>
      <c r="W9" s="519" t="s">
        <v>133</v>
      </c>
      <c r="X9" s="520" t="s">
        <v>134</v>
      </c>
      <c r="Y9" s="681" t="s">
        <v>50</v>
      </c>
      <c r="Z9" s="682"/>
      <c r="AA9" s="682"/>
      <c r="AB9" s="682"/>
      <c r="AC9" s="682"/>
      <c r="AD9" s="682"/>
      <c r="AE9" s="682"/>
      <c r="AF9" s="682"/>
      <c r="AG9" s="682"/>
      <c r="AH9" s="682"/>
      <c r="AI9" s="682"/>
      <c r="AJ9" s="682"/>
      <c r="AK9" s="682"/>
      <c r="AL9" s="682"/>
      <c r="AM9" s="681" t="s">
        <v>158</v>
      </c>
      <c r="AN9" s="682"/>
      <c r="AO9" s="682"/>
      <c r="AP9" s="682"/>
      <c r="AQ9" s="682"/>
      <c r="AR9" s="682"/>
      <c r="AS9" s="682"/>
      <c r="AT9" s="682"/>
      <c r="AU9" s="682"/>
      <c r="AV9" s="682"/>
      <c r="AW9" s="682"/>
      <c r="AX9" s="682"/>
      <c r="AY9" s="682"/>
      <c r="AZ9" s="683"/>
      <c r="BA9" s="299"/>
    </row>
    <row r="10" spans="2:53" ht="13.5" thickTop="1" x14ac:dyDescent="0.2">
      <c r="B10" s="184"/>
      <c r="C10" s="507">
        <v>1</v>
      </c>
      <c r="D10" s="251"/>
      <c r="E10" s="586"/>
      <c r="F10" s="585"/>
      <c r="G10" s="407"/>
      <c r="H10" s="394"/>
      <c r="I10" s="198"/>
      <c r="J10" s="221"/>
      <c r="K10" s="198"/>
      <c r="L10" s="221"/>
      <c r="M10" s="407"/>
      <c r="N10" s="394"/>
      <c r="O10" s="407"/>
      <c r="P10" s="394"/>
      <c r="Q10" s="254"/>
      <c r="R10" s="208"/>
      <c r="S10" s="198"/>
      <c r="T10" s="221"/>
      <c r="U10" s="407"/>
      <c r="V10" s="394"/>
      <c r="W10" s="407"/>
      <c r="X10" s="394"/>
      <c r="Y10" s="410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5"/>
      <c r="AM10" s="410"/>
      <c r="AN10" s="484"/>
      <c r="AO10" s="484"/>
      <c r="AP10" s="484"/>
      <c r="AQ10" s="484"/>
      <c r="AR10" s="484"/>
      <c r="AS10" s="484"/>
      <c r="AT10" s="484"/>
      <c r="AU10" s="484"/>
      <c r="AV10" s="484"/>
      <c r="AW10" s="484"/>
      <c r="AX10" s="484"/>
      <c r="AY10" s="484"/>
      <c r="AZ10" s="484"/>
      <c r="BA10" s="188"/>
    </row>
    <row r="11" spans="2:53" x14ac:dyDescent="0.2">
      <c r="B11" s="184"/>
      <c r="C11" s="500">
        <v>2</v>
      </c>
      <c r="D11" s="251"/>
      <c r="E11" s="587"/>
      <c r="F11" s="256"/>
      <c r="G11" s="408"/>
      <c r="H11" s="256"/>
      <c r="I11" s="196"/>
      <c r="J11" s="208"/>
      <c r="K11" s="196"/>
      <c r="L11" s="208"/>
      <c r="M11" s="408"/>
      <c r="N11" s="256"/>
      <c r="O11" s="408"/>
      <c r="P11" s="256"/>
      <c r="Q11" s="254"/>
      <c r="R11" s="208"/>
      <c r="S11" s="196"/>
      <c r="T11" s="208"/>
      <c r="U11" s="408"/>
      <c r="V11" s="256"/>
      <c r="W11" s="408"/>
      <c r="X11" s="256"/>
      <c r="Y11" s="199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2"/>
      <c r="AM11" s="199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188"/>
    </row>
    <row r="12" spans="2:53" x14ac:dyDescent="0.2">
      <c r="B12" s="184"/>
      <c r="C12" s="500">
        <v>3</v>
      </c>
      <c r="D12" s="251"/>
      <c r="E12" s="587"/>
      <c r="F12" s="256"/>
      <c r="G12" s="408"/>
      <c r="H12" s="256"/>
      <c r="I12" s="219"/>
      <c r="J12" s="208"/>
      <c r="K12" s="219"/>
      <c r="L12" s="208"/>
      <c r="M12" s="408"/>
      <c r="N12" s="256"/>
      <c r="O12" s="408"/>
      <c r="P12" s="256"/>
      <c r="Q12" s="254"/>
      <c r="R12" s="208"/>
      <c r="S12" s="219"/>
      <c r="T12" s="208"/>
      <c r="U12" s="408"/>
      <c r="V12" s="256"/>
      <c r="W12" s="408"/>
      <c r="X12" s="256"/>
      <c r="Y12" s="199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199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188"/>
    </row>
    <row r="13" spans="2:53" x14ac:dyDescent="0.2">
      <c r="B13" s="184"/>
      <c r="C13" s="500">
        <v>4</v>
      </c>
      <c r="D13" s="251"/>
      <c r="E13" s="587"/>
      <c r="F13" s="256"/>
      <c r="G13" s="408"/>
      <c r="H13" s="256"/>
      <c r="I13" s="219"/>
      <c r="J13" s="208"/>
      <c r="K13" s="196"/>
      <c r="L13" s="208"/>
      <c r="M13" s="408"/>
      <c r="N13" s="256"/>
      <c r="O13" s="408"/>
      <c r="P13" s="256"/>
      <c r="Q13" s="253"/>
      <c r="R13" s="208"/>
      <c r="S13" s="196"/>
      <c r="T13" s="208"/>
      <c r="U13" s="408"/>
      <c r="V13" s="256"/>
      <c r="W13" s="408"/>
      <c r="X13" s="256"/>
      <c r="Y13" s="199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  <c r="AM13" s="199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188"/>
    </row>
    <row r="14" spans="2:53" x14ac:dyDescent="0.2">
      <c r="B14" s="184"/>
      <c r="C14" s="500">
        <v>5</v>
      </c>
      <c r="D14" s="251"/>
      <c r="E14" s="587"/>
      <c r="F14" s="256"/>
      <c r="G14" s="408"/>
      <c r="H14" s="256"/>
      <c r="I14" s="254"/>
      <c r="J14" s="208"/>
      <c r="K14" s="196"/>
      <c r="L14" s="208"/>
      <c r="M14" s="408"/>
      <c r="N14" s="256"/>
      <c r="O14" s="408"/>
      <c r="P14" s="256"/>
      <c r="Q14" s="254"/>
      <c r="R14" s="208"/>
      <c r="S14" s="196"/>
      <c r="T14" s="208"/>
      <c r="U14" s="408"/>
      <c r="V14" s="256"/>
      <c r="W14" s="408"/>
      <c r="X14" s="256"/>
      <c r="Y14" s="199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2"/>
      <c r="AM14" s="199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188"/>
    </row>
    <row r="15" spans="2:53" x14ac:dyDescent="0.2">
      <c r="B15" s="184"/>
      <c r="C15" s="500">
        <v>6</v>
      </c>
      <c r="D15" s="251"/>
      <c r="E15" s="587"/>
      <c r="F15" s="256"/>
      <c r="G15" s="408"/>
      <c r="H15" s="256"/>
      <c r="I15" s="253"/>
      <c r="J15" s="208"/>
      <c r="K15" s="219"/>
      <c r="L15" s="208"/>
      <c r="M15" s="408"/>
      <c r="N15" s="256"/>
      <c r="O15" s="408"/>
      <c r="P15" s="256"/>
      <c r="Q15" s="253"/>
      <c r="R15" s="208"/>
      <c r="S15" s="219"/>
      <c r="T15" s="208"/>
      <c r="U15" s="408"/>
      <c r="V15" s="256"/>
      <c r="W15" s="408"/>
      <c r="X15" s="256"/>
      <c r="Y15" s="199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2"/>
      <c r="AM15" s="199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188"/>
    </row>
    <row r="16" spans="2:53" x14ac:dyDescent="0.2">
      <c r="B16" s="184"/>
      <c r="C16" s="500">
        <v>7</v>
      </c>
      <c r="D16" s="251"/>
      <c r="E16" s="587"/>
      <c r="F16" s="256"/>
      <c r="G16" s="408"/>
      <c r="H16" s="256"/>
      <c r="I16" s="253"/>
      <c r="J16" s="208"/>
      <c r="K16" s="219"/>
      <c r="L16" s="208"/>
      <c r="M16" s="408"/>
      <c r="N16" s="256"/>
      <c r="O16" s="408"/>
      <c r="P16" s="256"/>
      <c r="Q16" s="253"/>
      <c r="R16" s="208"/>
      <c r="S16" s="219"/>
      <c r="T16" s="208"/>
      <c r="U16" s="408"/>
      <c r="V16" s="256"/>
      <c r="W16" s="408"/>
      <c r="X16" s="256"/>
      <c r="Y16" s="199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2"/>
      <c r="AM16" s="199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188"/>
    </row>
    <row r="17" spans="2:53" x14ac:dyDescent="0.2">
      <c r="B17" s="184"/>
      <c r="C17" s="500">
        <v>8</v>
      </c>
      <c r="D17" s="251"/>
      <c r="E17" s="587"/>
      <c r="F17" s="256"/>
      <c r="G17" s="408"/>
      <c r="H17" s="256"/>
      <c r="I17" s="254"/>
      <c r="J17" s="208"/>
      <c r="K17" s="196"/>
      <c r="L17" s="208"/>
      <c r="M17" s="408"/>
      <c r="N17" s="256"/>
      <c r="O17" s="408"/>
      <c r="P17" s="256"/>
      <c r="Q17" s="254"/>
      <c r="R17" s="208"/>
      <c r="S17" s="196"/>
      <c r="T17" s="208"/>
      <c r="U17" s="408"/>
      <c r="V17" s="256"/>
      <c r="W17" s="408"/>
      <c r="X17" s="256"/>
      <c r="Y17" s="199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2"/>
      <c r="AM17" s="199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188"/>
    </row>
    <row r="18" spans="2:53" x14ac:dyDescent="0.2">
      <c r="B18" s="184"/>
      <c r="C18" s="500">
        <v>9</v>
      </c>
      <c r="D18" s="251"/>
      <c r="E18" s="587"/>
      <c r="F18" s="256"/>
      <c r="G18" s="408"/>
      <c r="H18" s="256"/>
      <c r="I18" s="253"/>
      <c r="J18" s="208"/>
      <c r="K18" s="219"/>
      <c r="L18" s="208"/>
      <c r="M18" s="408"/>
      <c r="N18" s="256"/>
      <c r="O18" s="408"/>
      <c r="P18" s="256"/>
      <c r="Q18" s="253"/>
      <c r="R18" s="208"/>
      <c r="S18" s="219"/>
      <c r="T18" s="208"/>
      <c r="U18" s="408"/>
      <c r="V18" s="256"/>
      <c r="W18" s="408"/>
      <c r="X18" s="256"/>
      <c r="Y18" s="199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199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188"/>
    </row>
    <row r="19" spans="2:53" x14ac:dyDescent="0.2">
      <c r="B19" s="184"/>
      <c r="C19" s="500">
        <v>10</v>
      </c>
      <c r="D19" s="251"/>
      <c r="E19" s="587"/>
      <c r="F19" s="256"/>
      <c r="G19" s="408"/>
      <c r="H19" s="256"/>
      <c r="I19" s="253"/>
      <c r="J19" s="208"/>
      <c r="K19" s="196"/>
      <c r="L19" s="208"/>
      <c r="M19" s="408"/>
      <c r="N19" s="256"/>
      <c r="O19" s="408"/>
      <c r="P19" s="256"/>
      <c r="Q19" s="253"/>
      <c r="R19" s="208"/>
      <c r="S19" s="196"/>
      <c r="T19" s="208"/>
      <c r="U19" s="408"/>
      <c r="V19" s="256"/>
      <c r="W19" s="408"/>
      <c r="X19" s="256"/>
      <c r="Y19" s="199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199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188"/>
    </row>
    <row r="20" spans="2:53" x14ac:dyDescent="0.2">
      <c r="B20" s="184"/>
      <c r="C20" s="500">
        <v>11</v>
      </c>
      <c r="D20" s="251"/>
      <c r="E20" s="587"/>
      <c r="F20" s="256"/>
      <c r="G20" s="408"/>
      <c r="H20" s="256"/>
      <c r="I20" s="254"/>
      <c r="J20" s="208"/>
      <c r="K20" s="219"/>
      <c r="L20" s="208"/>
      <c r="M20" s="408"/>
      <c r="N20" s="256"/>
      <c r="O20" s="408"/>
      <c r="P20" s="256"/>
      <c r="Q20" s="254"/>
      <c r="R20" s="208"/>
      <c r="S20" s="219"/>
      <c r="T20" s="208"/>
      <c r="U20" s="408"/>
      <c r="V20" s="256"/>
      <c r="W20" s="408"/>
      <c r="X20" s="256"/>
      <c r="Y20" s="199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199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188"/>
    </row>
    <row r="21" spans="2:53" x14ac:dyDescent="0.2">
      <c r="B21" s="184"/>
      <c r="C21" s="500">
        <v>12</v>
      </c>
      <c r="D21" s="251"/>
      <c r="E21" s="587"/>
      <c r="F21" s="256"/>
      <c r="G21" s="408"/>
      <c r="H21" s="256"/>
      <c r="I21" s="253"/>
      <c r="J21" s="208"/>
      <c r="K21" s="219"/>
      <c r="L21" s="208"/>
      <c r="M21" s="408"/>
      <c r="N21" s="256"/>
      <c r="O21" s="408"/>
      <c r="P21" s="256"/>
      <c r="Q21" s="253"/>
      <c r="R21" s="208"/>
      <c r="S21" s="219"/>
      <c r="T21" s="208"/>
      <c r="U21" s="408"/>
      <c r="V21" s="256"/>
      <c r="W21" s="408"/>
      <c r="X21" s="256"/>
      <c r="Y21" s="199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199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188"/>
    </row>
    <row r="22" spans="2:53" x14ac:dyDescent="0.2">
      <c r="B22" s="184"/>
      <c r="C22" s="500">
        <v>13</v>
      </c>
      <c r="D22" s="251"/>
      <c r="E22" s="587"/>
      <c r="F22" s="256"/>
      <c r="G22" s="408"/>
      <c r="H22" s="256"/>
      <c r="I22" s="253"/>
      <c r="J22" s="208"/>
      <c r="K22" s="219"/>
      <c r="L22" s="208"/>
      <c r="M22" s="408"/>
      <c r="N22" s="256"/>
      <c r="O22" s="408"/>
      <c r="P22" s="256"/>
      <c r="Q22" s="253"/>
      <c r="R22" s="208"/>
      <c r="S22" s="219"/>
      <c r="T22" s="208"/>
      <c r="U22" s="408"/>
      <c r="V22" s="256"/>
      <c r="W22" s="408"/>
      <c r="X22" s="256"/>
      <c r="Y22" s="199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199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188"/>
    </row>
    <row r="23" spans="2:53" x14ac:dyDescent="0.2">
      <c r="B23" s="184"/>
      <c r="C23" s="500">
        <v>14</v>
      </c>
      <c r="D23" s="251"/>
      <c r="E23" s="587"/>
      <c r="F23" s="256"/>
      <c r="G23" s="408"/>
      <c r="H23" s="256"/>
      <c r="I23" s="254"/>
      <c r="J23" s="208"/>
      <c r="K23" s="196"/>
      <c r="L23" s="208"/>
      <c r="M23" s="408"/>
      <c r="N23" s="256"/>
      <c r="O23" s="408"/>
      <c r="P23" s="256"/>
      <c r="Q23" s="254"/>
      <c r="R23" s="208"/>
      <c r="S23" s="196"/>
      <c r="T23" s="208"/>
      <c r="U23" s="408"/>
      <c r="V23" s="256"/>
      <c r="W23" s="408"/>
      <c r="X23" s="256"/>
      <c r="Y23" s="199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199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188"/>
    </row>
    <row r="24" spans="2:53" x14ac:dyDescent="0.2">
      <c r="B24" s="184"/>
      <c r="C24" s="500">
        <v>15</v>
      </c>
      <c r="D24" s="251"/>
      <c r="E24" s="587"/>
      <c r="F24" s="256"/>
      <c r="G24" s="408"/>
      <c r="H24" s="256"/>
      <c r="I24" s="254"/>
      <c r="J24" s="208"/>
      <c r="K24" s="196"/>
      <c r="L24" s="208"/>
      <c r="M24" s="408"/>
      <c r="N24" s="256"/>
      <c r="O24" s="408"/>
      <c r="P24" s="256"/>
      <c r="Q24" s="254"/>
      <c r="R24" s="208"/>
      <c r="S24" s="196"/>
      <c r="T24" s="208"/>
      <c r="U24" s="408"/>
      <c r="V24" s="256"/>
      <c r="W24" s="408"/>
      <c r="X24" s="256"/>
      <c r="Y24" s="199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2"/>
      <c r="AM24" s="199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188"/>
    </row>
    <row r="25" spans="2:53" x14ac:dyDescent="0.2">
      <c r="B25" s="184"/>
      <c r="C25" s="500">
        <v>16</v>
      </c>
      <c r="D25" s="251"/>
      <c r="E25" s="587"/>
      <c r="F25" s="256"/>
      <c r="G25" s="408"/>
      <c r="H25" s="256"/>
      <c r="I25" s="254"/>
      <c r="J25" s="208"/>
      <c r="K25" s="219"/>
      <c r="L25" s="208"/>
      <c r="M25" s="408"/>
      <c r="N25" s="256"/>
      <c r="O25" s="408"/>
      <c r="P25" s="256"/>
      <c r="Q25" s="254"/>
      <c r="R25" s="208"/>
      <c r="S25" s="219"/>
      <c r="T25" s="208"/>
      <c r="U25" s="408"/>
      <c r="V25" s="256"/>
      <c r="W25" s="408"/>
      <c r="X25" s="256"/>
      <c r="Y25" s="199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2"/>
      <c r="AM25" s="199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188"/>
    </row>
    <row r="26" spans="2:53" x14ac:dyDescent="0.2">
      <c r="B26" s="184"/>
      <c r="C26" s="500">
        <v>17</v>
      </c>
      <c r="D26" s="251"/>
      <c r="E26" s="587"/>
      <c r="F26" s="256"/>
      <c r="G26" s="408"/>
      <c r="H26" s="256"/>
      <c r="I26" s="300"/>
      <c r="J26" s="208"/>
      <c r="K26" s="196"/>
      <c r="L26" s="208"/>
      <c r="M26" s="408"/>
      <c r="N26" s="256"/>
      <c r="O26" s="408"/>
      <c r="P26" s="256"/>
      <c r="Q26" s="253"/>
      <c r="R26" s="208"/>
      <c r="S26" s="196"/>
      <c r="T26" s="208"/>
      <c r="U26" s="408"/>
      <c r="V26" s="256"/>
      <c r="W26" s="408"/>
      <c r="X26" s="256"/>
      <c r="Y26" s="199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2"/>
      <c r="AM26" s="199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188"/>
    </row>
    <row r="27" spans="2:53" x14ac:dyDescent="0.2">
      <c r="B27" s="184"/>
      <c r="C27" s="500">
        <v>18</v>
      </c>
      <c r="D27" s="251"/>
      <c r="E27" s="587"/>
      <c r="F27" s="256"/>
      <c r="G27" s="408"/>
      <c r="H27" s="256"/>
      <c r="I27" s="254"/>
      <c r="J27" s="208"/>
      <c r="K27" s="219"/>
      <c r="L27" s="208"/>
      <c r="M27" s="408"/>
      <c r="N27" s="256"/>
      <c r="O27" s="408"/>
      <c r="P27" s="256"/>
      <c r="Q27" s="254"/>
      <c r="R27" s="208"/>
      <c r="S27" s="219"/>
      <c r="T27" s="208"/>
      <c r="U27" s="408"/>
      <c r="V27" s="256"/>
      <c r="W27" s="408"/>
      <c r="X27" s="256"/>
      <c r="Y27" s="199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2"/>
      <c r="AM27" s="199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188"/>
    </row>
    <row r="28" spans="2:53" x14ac:dyDescent="0.2">
      <c r="B28" s="184"/>
      <c r="C28" s="500">
        <v>19</v>
      </c>
      <c r="D28" s="251"/>
      <c r="E28" s="587"/>
      <c r="F28" s="256"/>
      <c r="G28" s="408"/>
      <c r="H28" s="256"/>
      <c r="I28" s="300"/>
      <c r="J28" s="208"/>
      <c r="K28" s="219"/>
      <c r="L28" s="208"/>
      <c r="M28" s="408"/>
      <c r="N28" s="256"/>
      <c r="O28" s="408"/>
      <c r="P28" s="256"/>
      <c r="Q28" s="253"/>
      <c r="R28" s="208"/>
      <c r="S28" s="219"/>
      <c r="T28" s="208"/>
      <c r="U28" s="408"/>
      <c r="V28" s="256"/>
      <c r="W28" s="408"/>
      <c r="X28" s="256"/>
      <c r="Y28" s="199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2"/>
      <c r="AM28" s="199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188"/>
    </row>
    <row r="29" spans="2:53" x14ac:dyDescent="0.2">
      <c r="B29" s="184"/>
      <c r="C29" s="500">
        <v>20</v>
      </c>
      <c r="D29" s="251"/>
      <c r="E29" s="587"/>
      <c r="F29" s="256"/>
      <c r="G29" s="408"/>
      <c r="H29" s="256"/>
      <c r="I29" s="254"/>
      <c r="J29" s="208"/>
      <c r="K29" s="219"/>
      <c r="L29" s="208"/>
      <c r="M29" s="408"/>
      <c r="N29" s="256"/>
      <c r="O29" s="408"/>
      <c r="P29" s="256"/>
      <c r="Q29" s="254"/>
      <c r="R29" s="208"/>
      <c r="S29" s="219"/>
      <c r="T29" s="208"/>
      <c r="U29" s="408"/>
      <c r="V29" s="256"/>
      <c r="W29" s="408"/>
      <c r="X29" s="256"/>
      <c r="Y29" s="199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2"/>
      <c r="AM29" s="199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188"/>
    </row>
    <row r="30" spans="2:53" x14ac:dyDescent="0.2">
      <c r="B30" s="184"/>
      <c r="C30" s="500">
        <v>21</v>
      </c>
      <c r="D30" s="251"/>
      <c r="E30" s="587"/>
      <c r="F30" s="256"/>
      <c r="G30" s="408"/>
      <c r="H30" s="256"/>
      <c r="I30" s="253"/>
      <c r="J30" s="208"/>
      <c r="K30" s="196"/>
      <c r="L30" s="208"/>
      <c r="M30" s="408"/>
      <c r="N30" s="256"/>
      <c r="O30" s="408"/>
      <c r="P30" s="256"/>
      <c r="Q30" s="253"/>
      <c r="R30" s="208"/>
      <c r="S30" s="196"/>
      <c r="T30" s="208"/>
      <c r="U30" s="408"/>
      <c r="V30" s="256"/>
      <c r="W30" s="408"/>
      <c r="X30" s="256"/>
      <c r="Y30" s="199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2"/>
      <c r="AM30" s="199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188"/>
    </row>
    <row r="31" spans="2:53" x14ac:dyDescent="0.2">
      <c r="B31" s="184"/>
      <c r="C31" s="500">
        <v>22</v>
      </c>
      <c r="D31" s="251"/>
      <c r="E31" s="587"/>
      <c r="F31" s="256"/>
      <c r="G31" s="408"/>
      <c r="H31" s="256"/>
      <c r="I31" s="253"/>
      <c r="J31" s="208"/>
      <c r="K31" s="196"/>
      <c r="L31" s="208"/>
      <c r="M31" s="408"/>
      <c r="N31" s="256"/>
      <c r="O31" s="408"/>
      <c r="P31" s="256"/>
      <c r="Q31" s="253"/>
      <c r="R31" s="208"/>
      <c r="S31" s="196"/>
      <c r="T31" s="208"/>
      <c r="U31" s="408"/>
      <c r="V31" s="256"/>
      <c r="W31" s="408"/>
      <c r="X31" s="256"/>
      <c r="Y31" s="199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2"/>
      <c r="AM31" s="199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188"/>
    </row>
    <row r="32" spans="2:53" x14ac:dyDescent="0.2">
      <c r="B32" s="184"/>
      <c r="C32" s="500">
        <v>23</v>
      </c>
      <c r="D32" s="251"/>
      <c r="E32" s="587"/>
      <c r="F32" s="256"/>
      <c r="G32" s="408"/>
      <c r="H32" s="256"/>
      <c r="I32" s="253"/>
      <c r="J32" s="208"/>
      <c r="K32" s="196"/>
      <c r="L32" s="208"/>
      <c r="M32" s="408"/>
      <c r="N32" s="256"/>
      <c r="O32" s="408"/>
      <c r="P32" s="256"/>
      <c r="Q32" s="253"/>
      <c r="R32" s="208"/>
      <c r="S32" s="196"/>
      <c r="T32" s="208"/>
      <c r="U32" s="408"/>
      <c r="V32" s="256"/>
      <c r="W32" s="408"/>
      <c r="X32" s="256"/>
      <c r="Y32" s="199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2"/>
      <c r="AM32" s="199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188"/>
    </row>
    <row r="33" spans="2:53" x14ac:dyDescent="0.2">
      <c r="B33" s="184"/>
      <c r="C33" s="500">
        <v>24</v>
      </c>
      <c r="D33" s="251"/>
      <c r="E33" s="587"/>
      <c r="F33" s="256"/>
      <c r="G33" s="408"/>
      <c r="H33" s="256"/>
      <c r="I33" s="254"/>
      <c r="J33" s="208"/>
      <c r="K33" s="219"/>
      <c r="L33" s="208"/>
      <c r="M33" s="408"/>
      <c r="N33" s="256"/>
      <c r="O33" s="408"/>
      <c r="P33" s="256"/>
      <c r="Q33" s="254"/>
      <c r="R33" s="208"/>
      <c r="S33" s="219"/>
      <c r="T33" s="208"/>
      <c r="U33" s="408"/>
      <c r="V33" s="256"/>
      <c r="W33" s="408"/>
      <c r="X33" s="256"/>
      <c r="Y33" s="199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2"/>
      <c r="AM33" s="199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188"/>
    </row>
    <row r="34" spans="2:53" x14ac:dyDescent="0.2">
      <c r="B34" s="184"/>
      <c r="C34" s="500">
        <v>25</v>
      </c>
      <c r="D34" s="251"/>
      <c r="E34" s="587"/>
      <c r="F34" s="256"/>
      <c r="G34" s="408"/>
      <c r="H34" s="256"/>
      <c r="I34" s="300"/>
      <c r="J34" s="208"/>
      <c r="K34" s="196"/>
      <c r="L34" s="208"/>
      <c r="M34" s="408"/>
      <c r="N34" s="256"/>
      <c r="O34" s="408"/>
      <c r="P34" s="256"/>
      <c r="Q34" s="254"/>
      <c r="R34" s="208"/>
      <c r="S34" s="196"/>
      <c r="T34" s="208"/>
      <c r="U34" s="408"/>
      <c r="V34" s="256"/>
      <c r="W34" s="408"/>
      <c r="X34" s="256"/>
      <c r="Y34" s="199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2"/>
      <c r="AM34" s="199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188"/>
    </row>
    <row r="35" spans="2:53" x14ac:dyDescent="0.2">
      <c r="B35" s="184"/>
      <c r="C35" s="500">
        <v>26</v>
      </c>
      <c r="D35" s="251"/>
      <c r="E35" s="587"/>
      <c r="F35" s="256"/>
      <c r="G35" s="408"/>
      <c r="H35" s="256"/>
      <c r="I35" s="254"/>
      <c r="J35" s="208"/>
      <c r="K35" s="196"/>
      <c r="L35" s="208"/>
      <c r="M35" s="408"/>
      <c r="N35" s="256"/>
      <c r="O35" s="408"/>
      <c r="P35" s="256"/>
      <c r="Q35" s="254"/>
      <c r="R35" s="208"/>
      <c r="S35" s="196"/>
      <c r="T35" s="208"/>
      <c r="U35" s="408"/>
      <c r="V35" s="256"/>
      <c r="W35" s="408"/>
      <c r="X35" s="256"/>
      <c r="Y35" s="199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2"/>
      <c r="AM35" s="199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188"/>
    </row>
    <row r="36" spans="2:53" x14ac:dyDescent="0.2">
      <c r="B36" s="184"/>
      <c r="C36" s="500">
        <v>27</v>
      </c>
      <c r="D36" s="251"/>
      <c r="E36" s="587"/>
      <c r="F36" s="256"/>
      <c r="G36" s="408"/>
      <c r="H36" s="256"/>
      <c r="I36" s="254"/>
      <c r="J36" s="208"/>
      <c r="K36" s="219"/>
      <c r="L36" s="208"/>
      <c r="M36" s="408"/>
      <c r="N36" s="256"/>
      <c r="O36" s="408"/>
      <c r="P36" s="256"/>
      <c r="Q36" s="254"/>
      <c r="R36" s="208"/>
      <c r="S36" s="219"/>
      <c r="T36" s="208"/>
      <c r="U36" s="408"/>
      <c r="V36" s="256"/>
      <c r="W36" s="408"/>
      <c r="X36" s="256"/>
      <c r="Y36" s="199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2"/>
      <c r="AM36" s="199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188"/>
    </row>
    <row r="37" spans="2:53" x14ac:dyDescent="0.2">
      <c r="B37" s="184"/>
      <c r="C37" s="500">
        <v>28</v>
      </c>
      <c r="D37" s="251"/>
      <c r="E37" s="587"/>
      <c r="F37" s="256"/>
      <c r="G37" s="408"/>
      <c r="H37" s="256"/>
      <c r="I37" s="408"/>
      <c r="J37" s="256"/>
      <c r="K37" s="196"/>
      <c r="L37" s="208"/>
      <c r="M37" s="408"/>
      <c r="N37" s="256"/>
      <c r="O37" s="408"/>
      <c r="P37" s="256"/>
      <c r="Q37" s="254"/>
      <c r="R37" s="208"/>
      <c r="S37" s="196"/>
      <c r="T37" s="208"/>
      <c r="U37" s="408"/>
      <c r="V37" s="256"/>
      <c r="W37" s="408"/>
      <c r="X37" s="256"/>
      <c r="Y37" s="199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2"/>
      <c r="AM37" s="199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188"/>
    </row>
    <row r="38" spans="2:53" x14ac:dyDescent="0.2">
      <c r="B38" s="184"/>
      <c r="C38" s="500">
        <v>29</v>
      </c>
      <c r="D38" s="251"/>
      <c r="E38" s="587"/>
      <c r="F38" s="256"/>
      <c r="G38" s="408"/>
      <c r="H38" s="256"/>
      <c r="I38" s="595"/>
      <c r="J38" s="208"/>
      <c r="K38" s="196"/>
      <c r="L38" s="208"/>
      <c r="M38" s="408"/>
      <c r="N38" s="256"/>
      <c r="O38" s="408"/>
      <c r="P38" s="256"/>
      <c r="Q38" s="254"/>
      <c r="R38" s="208"/>
      <c r="S38" s="196"/>
      <c r="T38" s="208"/>
      <c r="U38" s="408"/>
      <c r="V38" s="256"/>
      <c r="W38" s="408"/>
      <c r="X38" s="256"/>
      <c r="Y38" s="199"/>
      <c r="Z38" s="201"/>
      <c r="AA38" s="482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2"/>
      <c r="AM38" s="199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188"/>
    </row>
    <row r="39" spans="2:53" x14ac:dyDescent="0.2">
      <c r="B39" s="184"/>
      <c r="C39" s="500">
        <v>30</v>
      </c>
      <c r="D39" s="251"/>
      <c r="E39" s="587"/>
      <c r="F39" s="256"/>
      <c r="G39" s="408"/>
      <c r="H39" s="256"/>
      <c r="I39" s="408"/>
      <c r="J39" s="256"/>
      <c r="K39" s="196"/>
      <c r="L39" s="208"/>
      <c r="M39" s="408"/>
      <c r="N39" s="256"/>
      <c r="O39" s="408"/>
      <c r="P39" s="256"/>
      <c r="Q39" s="254"/>
      <c r="R39" s="208"/>
      <c r="S39" s="196"/>
      <c r="T39" s="208"/>
      <c r="U39" s="408"/>
      <c r="V39" s="256"/>
      <c r="W39" s="408"/>
      <c r="X39" s="256"/>
      <c r="Y39" s="199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2"/>
      <c r="AM39" s="199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188"/>
    </row>
    <row r="40" spans="2:53" x14ac:dyDescent="0.2">
      <c r="B40" s="184"/>
      <c r="C40" s="500">
        <v>31</v>
      </c>
      <c r="D40" s="251"/>
      <c r="E40" s="587"/>
      <c r="F40" s="256"/>
      <c r="G40" s="408"/>
      <c r="H40" s="256"/>
      <c r="I40" s="408"/>
      <c r="J40" s="256"/>
      <c r="K40" s="196"/>
      <c r="L40" s="208"/>
      <c r="M40" s="408"/>
      <c r="N40" s="256"/>
      <c r="O40" s="408"/>
      <c r="P40" s="256"/>
      <c r="Q40" s="253"/>
      <c r="R40" s="208"/>
      <c r="S40" s="196"/>
      <c r="T40" s="208"/>
      <c r="U40" s="408"/>
      <c r="V40" s="256"/>
      <c r="W40" s="408"/>
      <c r="X40" s="256"/>
      <c r="Y40" s="199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2"/>
      <c r="AM40" s="199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188"/>
    </row>
    <row r="41" spans="2:53" x14ac:dyDescent="0.2">
      <c r="B41" s="184"/>
      <c r="C41" s="500">
        <v>32</v>
      </c>
      <c r="D41" s="251"/>
      <c r="E41" s="587"/>
      <c r="F41" s="256"/>
      <c r="G41" s="408"/>
      <c r="H41" s="256"/>
      <c r="I41" s="408"/>
      <c r="J41" s="256"/>
      <c r="K41" s="219"/>
      <c r="L41" s="208"/>
      <c r="M41" s="408"/>
      <c r="N41" s="256"/>
      <c r="O41" s="408"/>
      <c r="P41" s="256"/>
      <c r="Q41" s="254"/>
      <c r="R41" s="208"/>
      <c r="S41" s="219"/>
      <c r="T41" s="208"/>
      <c r="U41" s="408"/>
      <c r="V41" s="256"/>
      <c r="W41" s="408"/>
      <c r="X41" s="256"/>
      <c r="Y41" s="199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2"/>
      <c r="AM41" s="199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188"/>
    </row>
    <row r="42" spans="2:53" x14ac:dyDescent="0.2">
      <c r="B42" s="184"/>
      <c r="C42" s="500">
        <v>33</v>
      </c>
      <c r="D42" s="251"/>
      <c r="E42" s="587"/>
      <c r="F42" s="256"/>
      <c r="G42" s="408"/>
      <c r="H42" s="256"/>
      <c r="I42" s="408"/>
      <c r="J42" s="256"/>
      <c r="K42" s="219"/>
      <c r="L42" s="208"/>
      <c r="M42" s="408"/>
      <c r="N42" s="256"/>
      <c r="O42" s="408"/>
      <c r="P42" s="256"/>
      <c r="Q42" s="254"/>
      <c r="R42" s="208"/>
      <c r="S42" s="219"/>
      <c r="T42" s="208"/>
      <c r="U42" s="408"/>
      <c r="V42" s="256"/>
      <c r="W42" s="408"/>
      <c r="X42" s="256"/>
      <c r="Y42" s="199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2"/>
      <c r="AM42" s="199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188"/>
    </row>
    <row r="43" spans="2:53" x14ac:dyDescent="0.2">
      <c r="B43" s="184"/>
      <c r="C43" s="500">
        <v>34</v>
      </c>
      <c r="D43" s="251"/>
      <c r="E43" s="587"/>
      <c r="F43" s="256"/>
      <c r="G43" s="408"/>
      <c r="H43" s="256"/>
      <c r="I43" s="408"/>
      <c r="J43" s="256"/>
      <c r="K43" s="219"/>
      <c r="L43" s="208"/>
      <c r="M43" s="408"/>
      <c r="N43" s="256"/>
      <c r="O43" s="408"/>
      <c r="P43" s="256"/>
      <c r="Q43" s="253"/>
      <c r="R43" s="208"/>
      <c r="S43" s="219"/>
      <c r="T43" s="208"/>
      <c r="U43" s="408"/>
      <c r="V43" s="256"/>
      <c r="W43" s="408"/>
      <c r="X43" s="256"/>
      <c r="Y43" s="199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2"/>
      <c r="AM43" s="199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188"/>
    </row>
    <row r="44" spans="2:53" x14ac:dyDescent="0.2">
      <c r="B44" s="184"/>
      <c r="C44" s="500">
        <v>35</v>
      </c>
      <c r="D44" s="251"/>
      <c r="E44" s="587"/>
      <c r="F44" s="256"/>
      <c r="G44" s="408"/>
      <c r="H44" s="256"/>
      <c r="I44" s="408"/>
      <c r="J44" s="256"/>
      <c r="K44" s="196"/>
      <c r="L44" s="208"/>
      <c r="M44" s="408"/>
      <c r="N44" s="256"/>
      <c r="O44" s="408"/>
      <c r="P44" s="256"/>
      <c r="Q44" s="254"/>
      <c r="R44" s="208"/>
      <c r="S44" s="196"/>
      <c r="T44" s="208"/>
      <c r="U44" s="408"/>
      <c r="V44" s="256"/>
      <c r="W44" s="408"/>
      <c r="X44" s="256"/>
      <c r="Y44" s="199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2"/>
      <c r="AM44" s="199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188"/>
    </row>
    <row r="45" spans="2:53" x14ac:dyDescent="0.2">
      <c r="B45" s="184"/>
      <c r="C45" s="500">
        <v>36</v>
      </c>
      <c r="D45" s="251"/>
      <c r="E45" s="587"/>
      <c r="F45" s="256"/>
      <c r="G45" s="408"/>
      <c r="H45" s="256"/>
      <c r="I45" s="408"/>
      <c r="J45" s="256"/>
      <c r="K45" s="219"/>
      <c r="L45" s="208"/>
      <c r="M45" s="408"/>
      <c r="N45" s="256"/>
      <c r="O45" s="408"/>
      <c r="P45" s="256"/>
      <c r="Q45" s="253"/>
      <c r="R45" s="208"/>
      <c r="S45" s="219"/>
      <c r="T45" s="208"/>
      <c r="U45" s="408"/>
      <c r="V45" s="256"/>
      <c r="W45" s="408"/>
      <c r="X45" s="256"/>
      <c r="Y45" s="199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2"/>
      <c r="AM45" s="199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188"/>
    </row>
    <row r="46" spans="2:53" x14ac:dyDescent="0.2">
      <c r="B46" s="184"/>
      <c r="C46" s="500">
        <v>37</v>
      </c>
      <c r="D46" s="251"/>
      <c r="E46" s="587"/>
      <c r="F46" s="256"/>
      <c r="G46" s="408"/>
      <c r="H46" s="256"/>
      <c r="I46" s="408"/>
      <c r="J46" s="256"/>
      <c r="K46" s="196"/>
      <c r="L46" s="208"/>
      <c r="M46" s="408"/>
      <c r="N46" s="256"/>
      <c r="O46" s="408"/>
      <c r="P46" s="256"/>
      <c r="Q46" s="254"/>
      <c r="R46" s="208"/>
      <c r="S46" s="196"/>
      <c r="T46" s="208"/>
      <c r="U46" s="408"/>
      <c r="V46" s="256"/>
      <c r="W46" s="408"/>
      <c r="X46" s="256"/>
      <c r="Y46" s="199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2"/>
      <c r="AM46" s="199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188"/>
    </row>
    <row r="47" spans="2:53" x14ac:dyDescent="0.2">
      <c r="B47" s="184"/>
      <c r="C47" s="500">
        <v>38</v>
      </c>
      <c r="D47" s="251"/>
      <c r="E47" s="587"/>
      <c r="F47" s="256"/>
      <c r="G47" s="408"/>
      <c r="H47" s="256"/>
      <c r="I47" s="408"/>
      <c r="J47" s="256"/>
      <c r="K47" s="219"/>
      <c r="L47" s="208"/>
      <c r="M47" s="408"/>
      <c r="N47" s="256"/>
      <c r="O47" s="408"/>
      <c r="P47" s="256"/>
      <c r="Q47" s="254"/>
      <c r="R47" s="208"/>
      <c r="S47" s="219"/>
      <c r="T47" s="208"/>
      <c r="U47" s="408"/>
      <c r="V47" s="256"/>
      <c r="W47" s="408"/>
      <c r="X47" s="256"/>
      <c r="Y47" s="199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2"/>
      <c r="AM47" s="199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188"/>
    </row>
    <row r="48" spans="2:53" x14ac:dyDescent="0.2">
      <c r="B48" s="184"/>
      <c r="C48" s="500">
        <v>39</v>
      </c>
      <c r="D48" s="251"/>
      <c r="E48" s="587"/>
      <c r="F48" s="256"/>
      <c r="G48" s="408"/>
      <c r="H48" s="256"/>
      <c r="I48" s="408"/>
      <c r="J48" s="256"/>
      <c r="K48" s="196"/>
      <c r="L48" s="208"/>
      <c r="M48" s="408"/>
      <c r="N48" s="256"/>
      <c r="O48" s="408"/>
      <c r="P48" s="256"/>
      <c r="Q48" s="254"/>
      <c r="R48" s="208"/>
      <c r="S48" s="196"/>
      <c r="T48" s="208"/>
      <c r="U48" s="408"/>
      <c r="V48" s="256"/>
      <c r="W48" s="408"/>
      <c r="X48" s="256"/>
      <c r="Y48" s="199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/>
      <c r="AM48" s="199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188"/>
    </row>
    <row r="49" spans="2:53" x14ac:dyDescent="0.2">
      <c r="B49" s="184"/>
      <c r="C49" s="500">
        <v>40</v>
      </c>
      <c r="D49" s="251"/>
      <c r="E49" s="587"/>
      <c r="F49" s="256"/>
      <c r="G49" s="408"/>
      <c r="H49" s="256"/>
      <c r="I49" s="408"/>
      <c r="J49" s="256"/>
      <c r="K49" s="196"/>
      <c r="L49" s="208"/>
      <c r="M49" s="408"/>
      <c r="N49" s="256"/>
      <c r="O49" s="408"/>
      <c r="P49" s="256"/>
      <c r="Q49" s="254"/>
      <c r="R49" s="208"/>
      <c r="S49" s="196"/>
      <c r="T49" s="208"/>
      <c r="U49" s="408"/>
      <c r="V49" s="256"/>
      <c r="W49" s="408"/>
      <c r="X49" s="256"/>
      <c r="Y49" s="199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2"/>
      <c r="AM49" s="199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188"/>
    </row>
    <row r="50" spans="2:53" x14ac:dyDescent="0.2">
      <c r="B50" s="184"/>
      <c r="C50" s="500">
        <v>41</v>
      </c>
      <c r="D50" s="251"/>
      <c r="E50" s="587"/>
      <c r="F50" s="256"/>
      <c r="G50" s="408"/>
      <c r="H50" s="256"/>
      <c r="I50" s="408"/>
      <c r="J50" s="256"/>
      <c r="K50" s="196"/>
      <c r="L50" s="208"/>
      <c r="M50" s="408"/>
      <c r="N50" s="256"/>
      <c r="O50" s="408"/>
      <c r="P50" s="256"/>
      <c r="Q50" s="254"/>
      <c r="R50" s="208"/>
      <c r="S50" s="196"/>
      <c r="T50" s="208"/>
      <c r="U50" s="408"/>
      <c r="V50" s="256"/>
      <c r="W50" s="408"/>
      <c r="X50" s="256"/>
      <c r="Y50" s="199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2"/>
      <c r="AM50" s="199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188"/>
    </row>
    <row r="51" spans="2:53" x14ac:dyDescent="0.2">
      <c r="B51" s="184"/>
      <c r="C51" s="500">
        <v>42</v>
      </c>
      <c r="D51" s="250"/>
      <c r="E51" s="587"/>
      <c r="F51" s="256"/>
      <c r="G51" s="408"/>
      <c r="H51" s="256"/>
      <c r="I51" s="408"/>
      <c r="J51" s="256"/>
      <c r="K51" s="196"/>
      <c r="L51" s="208"/>
      <c r="M51" s="408"/>
      <c r="N51" s="256"/>
      <c r="O51" s="408"/>
      <c r="P51" s="256"/>
      <c r="Q51" s="254"/>
      <c r="R51" s="208"/>
      <c r="S51" s="196"/>
      <c r="T51" s="208"/>
      <c r="U51" s="408"/>
      <c r="V51" s="256"/>
      <c r="W51" s="408"/>
      <c r="X51" s="256"/>
      <c r="Y51" s="199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2"/>
      <c r="AM51" s="199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188"/>
    </row>
    <row r="52" spans="2:53" x14ac:dyDescent="0.2">
      <c r="B52" s="184"/>
      <c r="C52" s="500">
        <v>43</v>
      </c>
      <c r="D52" s="251"/>
      <c r="E52" s="587"/>
      <c r="F52" s="256"/>
      <c r="G52" s="408"/>
      <c r="H52" s="256"/>
      <c r="I52" s="408"/>
      <c r="J52" s="256"/>
      <c r="K52" s="196"/>
      <c r="L52" s="208"/>
      <c r="M52" s="408"/>
      <c r="N52" s="256"/>
      <c r="O52" s="408"/>
      <c r="P52" s="256"/>
      <c r="Q52" s="254"/>
      <c r="R52" s="208"/>
      <c r="S52" s="196"/>
      <c r="T52" s="208"/>
      <c r="U52" s="408"/>
      <c r="V52" s="256"/>
      <c r="W52" s="408"/>
      <c r="X52" s="256"/>
      <c r="Y52" s="199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2"/>
      <c r="AM52" s="199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188"/>
    </row>
    <row r="53" spans="2:53" x14ac:dyDescent="0.2">
      <c r="B53" s="184"/>
      <c r="C53" s="500">
        <v>44</v>
      </c>
      <c r="D53" s="250"/>
      <c r="E53" s="587"/>
      <c r="F53" s="256"/>
      <c r="G53" s="408"/>
      <c r="H53" s="256"/>
      <c r="I53" s="300"/>
      <c r="J53" s="256"/>
      <c r="K53" s="196"/>
      <c r="L53" s="208"/>
      <c r="M53" s="408"/>
      <c r="N53" s="256"/>
      <c r="O53" s="408"/>
      <c r="P53" s="256"/>
      <c r="Q53" s="254"/>
      <c r="R53" s="208"/>
      <c r="S53" s="196"/>
      <c r="T53" s="208"/>
      <c r="U53" s="408"/>
      <c r="V53" s="256"/>
      <c r="W53" s="408"/>
      <c r="X53" s="256"/>
      <c r="Y53" s="199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2"/>
      <c r="AM53" s="199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188"/>
    </row>
    <row r="54" spans="2:53" x14ac:dyDescent="0.2">
      <c r="B54" s="184"/>
      <c r="C54" s="500">
        <v>45</v>
      </c>
      <c r="D54" s="250"/>
      <c r="E54" s="587"/>
      <c r="F54" s="256"/>
      <c r="G54" s="408"/>
      <c r="H54" s="256"/>
      <c r="I54" s="408"/>
      <c r="J54" s="256"/>
      <c r="K54" s="196"/>
      <c r="L54" s="208"/>
      <c r="M54" s="408"/>
      <c r="N54" s="256"/>
      <c r="O54" s="408"/>
      <c r="P54" s="256"/>
      <c r="Q54" s="254"/>
      <c r="R54" s="208"/>
      <c r="S54" s="196"/>
      <c r="T54" s="208"/>
      <c r="U54" s="408"/>
      <c r="V54" s="256"/>
      <c r="W54" s="408"/>
      <c r="X54" s="256"/>
      <c r="Y54" s="199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2"/>
      <c r="AM54" s="199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188"/>
    </row>
    <row r="55" spans="2:53" x14ac:dyDescent="0.2">
      <c r="B55" s="184"/>
      <c r="C55" s="500">
        <v>46</v>
      </c>
      <c r="D55" s="250"/>
      <c r="E55" s="587"/>
      <c r="F55" s="256"/>
      <c r="G55" s="408"/>
      <c r="H55" s="256"/>
      <c r="I55" s="408"/>
      <c r="J55" s="256"/>
      <c r="K55" s="219"/>
      <c r="L55" s="208"/>
      <c r="M55" s="408"/>
      <c r="N55" s="256"/>
      <c r="O55" s="408"/>
      <c r="P55" s="256"/>
      <c r="Q55" s="253"/>
      <c r="R55" s="208"/>
      <c r="S55" s="219"/>
      <c r="T55" s="208"/>
      <c r="U55" s="408"/>
      <c r="V55" s="256"/>
      <c r="W55" s="408"/>
      <c r="X55" s="256"/>
      <c r="Y55" s="199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2"/>
      <c r="AM55" s="199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188"/>
    </row>
    <row r="56" spans="2:53" x14ac:dyDescent="0.2">
      <c r="B56" s="184"/>
      <c r="C56" s="500">
        <v>47</v>
      </c>
      <c r="D56" s="251"/>
      <c r="E56" s="587"/>
      <c r="F56" s="256"/>
      <c r="G56" s="408"/>
      <c r="H56" s="256"/>
      <c r="I56" s="408"/>
      <c r="J56" s="257"/>
      <c r="K56" s="196"/>
      <c r="L56" s="208"/>
      <c r="M56" s="408"/>
      <c r="N56" s="257"/>
      <c r="O56" s="408"/>
      <c r="P56" s="257"/>
      <c r="Q56" s="254"/>
      <c r="R56" s="208"/>
      <c r="S56" s="196"/>
      <c r="T56" s="208"/>
      <c r="U56" s="408"/>
      <c r="V56" s="257"/>
      <c r="W56" s="408"/>
      <c r="X56" s="257"/>
      <c r="Y56" s="199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2"/>
      <c r="AM56" s="199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188"/>
    </row>
    <row r="57" spans="2:53" x14ac:dyDescent="0.2">
      <c r="B57" s="184"/>
      <c r="C57" s="500">
        <v>48</v>
      </c>
      <c r="D57" s="297"/>
      <c r="E57" s="587"/>
      <c r="F57" s="256"/>
      <c r="G57" s="408"/>
      <c r="H57" s="256"/>
      <c r="I57" s="408"/>
      <c r="J57" s="257"/>
      <c r="K57" s="219"/>
      <c r="L57" s="208"/>
      <c r="M57" s="408"/>
      <c r="N57" s="257"/>
      <c r="O57" s="408"/>
      <c r="P57" s="257"/>
      <c r="Q57" s="254"/>
      <c r="R57" s="208"/>
      <c r="S57" s="219"/>
      <c r="T57" s="208"/>
      <c r="U57" s="408"/>
      <c r="V57" s="257"/>
      <c r="W57" s="408"/>
      <c r="X57" s="257"/>
      <c r="Y57" s="199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2"/>
      <c r="AM57" s="199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188"/>
    </row>
    <row r="58" spans="2:53" x14ac:dyDescent="0.2">
      <c r="B58" s="184"/>
      <c r="C58" s="500">
        <v>49</v>
      </c>
      <c r="D58" s="297"/>
      <c r="E58" s="587"/>
      <c r="F58" s="256"/>
      <c r="G58" s="408"/>
      <c r="H58" s="256"/>
      <c r="I58" s="408"/>
      <c r="J58" s="257"/>
      <c r="K58" s="197"/>
      <c r="L58" s="214"/>
      <c r="M58" s="408"/>
      <c r="N58" s="257"/>
      <c r="O58" s="408"/>
      <c r="P58" s="257"/>
      <c r="Q58" s="302"/>
      <c r="R58" s="214"/>
      <c r="S58" s="197"/>
      <c r="T58" s="214"/>
      <c r="U58" s="408"/>
      <c r="V58" s="257"/>
      <c r="W58" s="408"/>
      <c r="X58" s="257"/>
      <c r="Y58" s="199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2"/>
      <c r="AM58" s="199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188"/>
    </row>
    <row r="59" spans="2:53" x14ac:dyDescent="0.2">
      <c r="B59" s="184"/>
      <c r="C59" s="500">
        <v>50</v>
      </c>
      <c r="D59" s="251"/>
      <c r="E59" s="587"/>
      <c r="F59" s="256"/>
      <c r="G59" s="408"/>
      <c r="H59" s="256"/>
      <c r="I59" s="408"/>
      <c r="J59" s="257"/>
      <c r="K59" s="197"/>
      <c r="L59" s="214"/>
      <c r="M59" s="408"/>
      <c r="N59" s="257"/>
      <c r="O59" s="408"/>
      <c r="P59" s="257"/>
      <c r="Q59" s="302"/>
      <c r="R59" s="214"/>
      <c r="S59" s="197"/>
      <c r="T59" s="214"/>
      <c r="U59" s="408"/>
      <c r="V59" s="257"/>
      <c r="W59" s="408"/>
      <c r="X59" s="257"/>
      <c r="Y59" s="199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2"/>
      <c r="AM59" s="199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188"/>
    </row>
    <row r="60" spans="2:53" x14ac:dyDescent="0.2">
      <c r="B60" s="184"/>
      <c r="C60" s="500">
        <v>51</v>
      </c>
      <c r="D60" s="251"/>
      <c r="E60" s="587"/>
      <c r="F60" s="256"/>
      <c r="G60" s="408"/>
      <c r="H60" s="256"/>
      <c r="I60" s="408"/>
      <c r="J60" s="257"/>
      <c r="K60" s="197"/>
      <c r="L60" s="214"/>
      <c r="M60" s="408"/>
      <c r="N60" s="257"/>
      <c r="O60" s="408"/>
      <c r="P60" s="257"/>
      <c r="Q60" s="238"/>
      <c r="R60" s="214"/>
      <c r="S60" s="197"/>
      <c r="T60" s="214"/>
      <c r="U60" s="408"/>
      <c r="V60" s="257"/>
      <c r="W60" s="408"/>
      <c r="X60" s="257"/>
      <c r="Y60" s="199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2"/>
      <c r="AM60" s="199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188"/>
    </row>
    <row r="61" spans="2:53" x14ac:dyDescent="0.2">
      <c r="B61" s="184"/>
      <c r="C61" s="500">
        <v>52</v>
      </c>
      <c r="D61" s="297"/>
      <c r="E61" s="587"/>
      <c r="F61" s="256"/>
      <c r="G61" s="408"/>
      <c r="H61" s="256"/>
      <c r="I61" s="408"/>
      <c r="J61" s="257"/>
      <c r="K61" s="300"/>
      <c r="L61" s="214"/>
      <c r="M61" s="408"/>
      <c r="N61" s="257"/>
      <c r="O61" s="408"/>
      <c r="P61" s="257"/>
      <c r="Q61" s="238"/>
      <c r="R61" s="214"/>
      <c r="S61" s="300"/>
      <c r="T61" s="214"/>
      <c r="U61" s="408"/>
      <c r="V61" s="257"/>
      <c r="W61" s="408"/>
      <c r="X61" s="257"/>
      <c r="Y61" s="199"/>
      <c r="Z61" s="201"/>
      <c r="AA61" s="482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2"/>
      <c r="AM61" s="199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188"/>
    </row>
    <row r="62" spans="2:53" x14ac:dyDescent="0.2">
      <c r="B62" s="184"/>
      <c r="C62" s="500">
        <v>53</v>
      </c>
      <c r="D62" s="297"/>
      <c r="E62" s="587"/>
      <c r="F62" s="256"/>
      <c r="G62" s="408"/>
      <c r="H62" s="256"/>
      <c r="I62" s="408"/>
      <c r="J62" s="257"/>
      <c r="K62" s="197"/>
      <c r="L62" s="214"/>
      <c r="M62" s="408"/>
      <c r="N62" s="257"/>
      <c r="O62" s="408"/>
      <c r="P62" s="257"/>
      <c r="Q62" s="238"/>
      <c r="R62" s="214"/>
      <c r="S62" s="197"/>
      <c r="T62" s="214"/>
      <c r="U62" s="408"/>
      <c r="V62" s="257"/>
      <c r="W62" s="408"/>
      <c r="X62" s="257"/>
      <c r="Y62" s="199"/>
      <c r="Z62" s="201"/>
      <c r="AA62" s="482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2"/>
      <c r="AM62" s="199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188"/>
    </row>
    <row r="63" spans="2:53" x14ac:dyDescent="0.2">
      <c r="B63" s="184"/>
      <c r="C63" s="500">
        <v>54</v>
      </c>
      <c r="D63" s="297"/>
      <c r="E63" s="587"/>
      <c r="F63" s="256"/>
      <c r="G63" s="408"/>
      <c r="H63" s="256"/>
      <c r="I63" s="408"/>
      <c r="J63" s="257"/>
      <c r="K63" s="197"/>
      <c r="L63" s="214"/>
      <c r="M63" s="408"/>
      <c r="N63" s="257"/>
      <c r="O63" s="408"/>
      <c r="P63" s="257"/>
      <c r="Q63" s="238"/>
      <c r="R63" s="214"/>
      <c r="S63" s="197"/>
      <c r="T63" s="214"/>
      <c r="U63" s="408"/>
      <c r="V63" s="257"/>
      <c r="W63" s="408"/>
      <c r="X63" s="257"/>
      <c r="Y63" s="199"/>
      <c r="Z63" s="201"/>
      <c r="AA63" s="482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2"/>
      <c r="AM63" s="199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188"/>
    </row>
    <row r="64" spans="2:53" x14ac:dyDescent="0.2">
      <c r="B64" s="184"/>
      <c r="C64" s="500">
        <v>55</v>
      </c>
      <c r="D64" s="297"/>
      <c r="E64" s="587"/>
      <c r="F64" s="256"/>
      <c r="G64" s="408"/>
      <c r="H64" s="256"/>
      <c r="I64" s="408"/>
      <c r="J64" s="257"/>
      <c r="K64" s="300"/>
      <c r="L64" s="214"/>
      <c r="M64" s="408"/>
      <c r="N64" s="257"/>
      <c r="O64" s="408"/>
      <c r="P64" s="257"/>
      <c r="Q64" s="238"/>
      <c r="R64" s="214"/>
      <c r="S64" s="197"/>
      <c r="T64" s="214"/>
      <c r="U64" s="408"/>
      <c r="V64" s="257"/>
      <c r="W64" s="408"/>
      <c r="X64" s="257"/>
      <c r="Y64" s="199"/>
      <c r="Z64" s="201"/>
      <c r="AA64" s="482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2"/>
      <c r="AM64" s="199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188"/>
    </row>
    <row r="65" spans="2:53" x14ac:dyDescent="0.2">
      <c r="B65" s="184"/>
      <c r="C65" s="500">
        <v>56</v>
      </c>
      <c r="D65" s="297"/>
      <c r="E65" s="587"/>
      <c r="F65" s="256"/>
      <c r="G65" s="408"/>
      <c r="H65" s="256"/>
      <c r="I65" s="595"/>
      <c r="J65" s="214"/>
      <c r="K65" s="197"/>
      <c r="L65" s="214"/>
      <c r="M65" s="408"/>
      <c r="N65" s="257"/>
      <c r="O65" s="408"/>
      <c r="P65" s="257"/>
      <c r="Q65" s="238"/>
      <c r="R65" s="214"/>
      <c r="S65" s="197"/>
      <c r="T65" s="214"/>
      <c r="U65" s="408"/>
      <c r="V65" s="257"/>
      <c r="W65" s="408"/>
      <c r="X65" s="257"/>
      <c r="Y65" s="199"/>
      <c r="Z65" s="201"/>
      <c r="AA65" s="482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2"/>
      <c r="AM65" s="199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188"/>
    </row>
    <row r="66" spans="2:53" x14ac:dyDescent="0.2">
      <c r="B66" s="184"/>
      <c r="C66" s="500">
        <v>57</v>
      </c>
      <c r="D66" s="297"/>
      <c r="E66" s="587"/>
      <c r="F66" s="256"/>
      <c r="G66" s="408"/>
      <c r="H66" s="256"/>
      <c r="I66" s="238"/>
      <c r="J66" s="214"/>
      <c r="K66" s="197"/>
      <c r="L66" s="214"/>
      <c r="M66" s="408"/>
      <c r="N66" s="257"/>
      <c r="O66" s="408"/>
      <c r="P66" s="257"/>
      <c r="Q66" s="238"/>
      <c r="R66" s="214"/>
      <c r="S66" s="197"/>
      <c r="T66" s="214"/>
      <c r="U66" s="408"/>
      <c r="V66" s="257"/>
      <c r="W66" s="408"/>
      <c r="X66" s="257"/>
      <c r="Y66" s="199"/>
      <c r="Z66" s="201"/>
      <c r="AA66" s="482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2"/>
      <c r="AM66" s="199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188"/>
    </row>
    <row r="67" spans="2:53" x14ac:dyDescent="0.2">
      <c r="B67" s="184"/>
      <c r="C67" s="500">
        <v>58</v>
      </c>
      <c r="D67" s="297"/>
      <c r="E67" s="587"/>
      <c r="F67" s="256"/>
      <c r="G67" s="408"/>
      <c r="H67" s="256"/>
      <c r="I67" s="238"/>
      <c r="J67" s="214"/>
      <c r="K67" s="197"/>
      <c r="L67" s="214"/>
      <c r="M67" s="408"/>
      <c r="N67" s="257"/>
      <c r="O67" s="408"/>
      <c r="P67" s="257"/>
      <c r="Q67" s="238"/>
      <c r="R67" s="214"/>
      <c r="S67" s="197"/>
      <c r="T67" s="214"/>
      <c r="U67" s="408"/>
      <c r="V67" s="257"/>
      <c r="W67" s="408"/>
      <c r="X67" s="257"/>
      <c r="Y67" s="199"/>
      <c r="Z67" s="201"/>
      <c r="AA67" s="482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2"/>
      <c r="AM67" s="199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188"/>
    </row>
    <row r="68" spans="2:53" x14ac:dyDescent="0.2">
      <c r="B68" s="184"/>
      <c r="C68" s="500">
        <v>59</v>
      </c>
      <c r="D68" s="297"/>
      <c r="E68" s="587"/>
      <c r="F68" s="256"/>
      <c r="G68" s="408"/>
      <c r="H68" s="256"/>
      <c r="I68" s="238"/>
      <c r="J68" s="214"/>
      <c r="K68" s="197"/>
      <c r="L68" s="214"/>
      <c r="M68" s="408"/>
      <c r="N68" s="257"/>
      <c r="O68" s="408"/>
      <c r="P68" s="257"/>
      <c r="Q68" s="238"/>
      <c r="R68" s="214"/>
      <c r="S68" s="197"/>
      <c r="T68" s="214"/>
      <c r="U68" s="408"/>
      <c r="V68" s="257"/>
      <c r="W68" s="408"/>
      <c r="X68" s="257"/>
      <c r="Y68" s="199"/>
      <c r="Z68" s="201"/>
      <c r="AA68" s="482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2"/>
      <c r="AM68" s="199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188"/>
    </row>
    <row r="69" spans="2:53" x14ac:dyDescent="0.2">
      <c r="B69" s="184"/>
      <c r="C69" s="500">
        <v>60</v>
      </c>
      <c r="D69" s="297"/>
      <c r="E69" s="587"/>
      <c r="F69" s="256"/>
      <c r="G69" s="408"/>
      <c r="H69" s="256"/>
      <c r="I69" s="238"/>
      <c r="J69" s="214"/>
      <c r="K69" s="197"/>
      <c r="L69" s="214"/>
      <c r="M69" s="409"/>
      <c r="N69" s="257"/>
      <c r="O69" s="409"/>
      <c r="P69" s="257"/>
      <c r="Q69" s="238"/>
      <c r="R69" s="214"/>
      <c r="S69" s="197"/>
      <c r="T69" s="214"/>
      <c r="U69" s="409"/>
      <c r="V69" s="257"/>
      <c r="W69" s="409"/>
      <c r="X69" s="257"/>
      <c r="Y69" s="199"/>
      <c r="Z69" s="201"/>
      <c r="AA69" s="482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2"/>
      <c r="AM69" s="199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188"/>
    </row>
    <row r="70" spans="2:53" x14ac:dyDescent="0.2">
      <c r="B70" s="184"/>
      <c r="C70" s="500">
        <v>61</v>
      </c>
      <c r="D70" s="297"/>
      <c r="E70" s="587"/>
      <c r="F70" s="256"/>
      <c r="G70" s="408"/>
      <c r="H70" s="256"/>
      <c r="I70" s="238"/>
      <c r="J70" s="214"/>
      <c r="K70" s="197"/>
      <c r="L70" s="214"/>
      <c r="M70" s="409"/>
      <c r="N70" s="257"/>
      <c r="O70" s="409"/>
      <c r="P70" s="257"/>
      <c r="Q70" s="238"/>
      <c r="R70" s="214"/>
      <c r="S70" s="197"/>
      <c r="T70" s="214"/>
      <c r="U70" s="409"/>
      <c r="V70" s="257"/>
      <c r="W70" s="409"/>
      <c r="X70" s="257"/>
      <c r="Y70" s="199"/>
      <c r="Z70" s="201"/>
      <c r="AA70" s="482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2"/>
      <c r="AM70" s="199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188"/>
    </row>
    <row r="71" spans="2:53" x14ac:dyDescent="0.2">
      <c r="B71" s="184"/>
      <c r="C71" s="500">
        <v>62</v>
      </c>
      <c r="D71" s="297"/>
      <c r="E71" s="587"/>
      <c r="F71" s="256"/>
      <c r="G71" s="408"/>
      <c r="H71" s="256"/>
      <c r="I71" s="238"/>
      <c r="J71" s="214"/>
      <c r="K71" s="197"/>
      <c r="L71" s="214"/>
      <c r="M71" s="409"/>
      <c r="N71" s="257"/>
      <c r="O71" s="409"/>
      <c r="P71" s="257"/>
      <c r="Q71" s="238"/>
      <c r="R71" s="214"/>
      <c r="S71" s="197"/>
      <c r="T71" s="214"/>
      <c r="U71" s="409"/>
      <c r="V71" s="257"/>
      <c r="W71" s="409"/>
      <c r="X71" s="257"/>
      <c r="Y71" s="199"/>
      <c r="Z71" s="201"/>
      <c r="AA71" s="482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2"/>
      <c r="AM71" s="199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188"/>
    </row>
    <row r="72" spans="2:53" x14ac:dyDescent="0.2">
      <c r="B72" s="184"/>
      <c r="C72" s="500">
        <v>63</v>
      </c>
      <c r="D72" s="297"/>
      <c r="E72" s="587"/>
      <c r="F72" s="256"/>
      <c r="G72" s="408"/>
      <c r="H72" s="256"/>
      <c r="I72" s="238"/>
      <c r="J72" s="214"/>
      <c r="K72" s="197"/>
      <c r="L72" s="214"/>
      <c r="M72" s="409"/>
      <c r="N72" s="257"/>
      <c r="O72" s="409"/>
      <c r="P72" s="257"/>
      <c r="Q72" s="238"/>
      <c r="R72" s="214"/>
      <c r="S72" s="197"/>
      <c r="T72" s="214"/>
      <c r="U72" s="409"/>
      <c r="V72" s="257"/>
      <c r="W72" s="409"/>
      <c r="X72" s="257"/>
      <c r="Y72" s="199"/>
      <c r="Z72" s="201"/>
      <c r="AA72" s="482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2"/>
      <c r="AM72" s="199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188"/>
    </row>
    <row r="73" spans="2:53" x14ac:dyDescent="0.2">
      <c r="B73" s="184"/>
      <c r="C73" s="500">
        <v>64</v>
      </c>
      <c r="D73" s="297"/>
      <c r="E73" s="587"/>
      <c r="F73" s="256"/>
      <c r="G73" s="408"/>
      <c r="H73" s="256"/>
      <c r="I73" s="596"/>
      <c r="J73" s="257"/>
      <c r="K73" s="197"/>
      <c r="L73" s="214"/>
      <c r="M73" s="409"/>
      <c r="N73" s="257"/>
      <c r="O73" s="409"/>
      <c r="P73" s="257"/>
      <c r="Q73" s="238"/>
      <c r="R73" s="214"/>
      <c r="S73" s="197"/>
      <c r="T73" s="214"/>
      <c r="U73" s="409"/>
      <c r="V73" s="257"/>
      <c r="W73" s="409"/>
      <c r="X73" s="257"/>
      <c r="Y73" s="199"/>
      <c r="Z73" s="201"/>
      <c r="AA73" s="482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2"/>
      <c r="AM73" s="199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188"/>
    </row>
    <row r="74" spans="2:53" x14ac:dyDescent="0.2">
      <c r="B74" s="184"/>
      <c r="C74" s="500">
        <v>65</v>
      </c>
      <c r="D74" s="250"/>
      <c r="E74" s="587"/>
      <c r="F74" s="256"/>
      <c r="G74" s="408"/>
      <c r="H74" s="256"/>
      <c r="I74" s="597"/>
      <c r="J74" s="256"/>
      <c r="K74" s="196"/>
      <c r="L74" s="208"/>
      <c r="M74" s="408"/>
      <c r="N74" s="256"/>
      <c r="O74" s="408"/>
      <c r="P74" s="256"/>
      <c r="Q74" s="253"/>
      <c r="R74" s="208"/>
      <c r="S74" s="196"/>
      <c r="T74" s="208"/>
      <c r="U74" s="408"/>
      <c r="V74" s="256"/>
      <c r="W74" s="408"/>
      <c r="X74" s="256"/>
      <c r="Y74" s="199"/>
      <c r="Z74" s="201"/>
      <c r="AA74" s="482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2"/>
      <c r="AM74" s="199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188"/>
    </row>
    <row r="75" spans="2:53" ht="13.5" thickBot="1" x14ac:dyDescent="0.25">
      <c r="B75" s="185"/>
      <c r="C75" s="186"/>
      <c r="D75" s="404"/>
      <c r="Y75" s="402"/>
      <c r="Z75" s="384"/>
      <c r="AA75" s="384"/>
      <c r="AB75" s="384"/>
      <c r="AC75" s="384"/>
      <c r="AD75" s="384"/>
      <c r="AE75" s="406"/>
      <c r="AF75" s="406"/>
      <c r="AG75" s="406"/>
      <c r="AH75" s="384"/>
      <c r="AI75" s="384"/>
      <c r="AJ75" s="384"/>
      <c r="AK75" s="384"/>
      <c r="AL75" s="384"/>
      <c r="AM75" s="384"/>
      <c r="AN75" s="384"/>
      <c r="AO75" s="384"/>
      <c r="AP75" s="384"/>
      <c r="AQ75" s="406"/>
      <c r="AR75" s="406"/>
      <c r="AS75" s="406"/>
      <c r="AT75" s="406"/>
      <c r="AU75" s="406"/>
      <c r="AV75" s="406"/>
      <c r="AW75" s="406"/>
      <c r="AX75" s="406"/>
      <c r="AY75" s="384"/>
      <c r="AZ75" s="180"/>
      <c r="BA75" s="189"/>
    </row>
    <row r="76" spans="2:53" ht="13.5" thickTop="1" x14ac:dyDescent="0.2">
      <c r="B76" s="1"/>
      <c r="C76" s="183"/>
      <c r="D76" s="183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405"/>
      <c r="Z76" s="382"/>
      <c r="AA76" s="382"/>
      <c r="AB76" s="382"/>
      <c r="AC76" s="382"/>
      <c r="AD76" s="382"/>
      <c r="AE76" s="472"/>
      <c r="AF76" s="472"/>
      <c r="AG76" s="472"/>
      <c r="AH76" s="382"/>
      <c r="AI76" s="382"/>
      <c r="AJ76" s="382"/>
      <c r="AK76" s="382"/>
      <c r="AL76" s="382"/>
      <c r="AM76" s="382"/>
      <c r="AN76" s="382"/>
      <c r="AO76" s="382"/>
      <c r="AP76" s="382"/>
      <c r="AQ76" s="402"/>
      <c r="AR76" s="472"/>
      <c r="AS76" s="472"/>
      <c r="AT76" s="472"/>
      <c r="AU76" s="472"/>
      <c r="AV76" s="472"/>
      <c r="AW76" s="472"/>
      <c r="AX76" s="472"/>
      <c r="AY76" s="382"/>
      <c r="AZ76"/>
    </row>
  </sheetData>
  <sheetProtection sheet="1" objects="1" scenarios="1" selectLockedCells="1"/>
  <sortState ref="D10:Y74">
    <sortCondition ref="D10"/>
  </sortState>
  <mergeCells count="29">
    <mergeCell ref="I5:M6"/>
    <mergeCell ref="AO4:AO6"/>
    <mergeCell ref="AP4:AP6"/>
    <mergeCell ref="AH4:AH6"/>
    <mergeCell ref="AQ4:AQ6"/>
    <mergeCell ref="Z4:Z6"/>
    <mergeCell ref="AK4:AK6"/>
    <mergeCell ref="AL4:AL6"/>
    <mergeCell ref="AM4:AM6"/>
    <mergeCell ref="AB4:AB6"/>
    <mergeCell ref="AC4:AC6"/>
    <mergeCell ref="AD4:AD6"/>
    <mergeCell ref="AJ4:AJ6"/>
    <mergeCell ref="Y9:AL9"/>
    <mergeCell ref="AM9:AZ9"/>
    <mergeCell ref="C5:D5"/>
    <mergeCell ref="C6:D6"/>
    <mergeCell ref="C4:D4"/>
    <mergeCell ref="C8:C9"/>
    <mergeCell ref="D8:D9"/>
    <mergeCell ref="E8:X8"/>
    <mergeCell ref="Y7:AZ7"/>
    <mergeCell ref="Y8:AZ8"/>
    <mergeCell ref="AZ4:AZ6"/>
    <mergeCell ref="Y4:Y6"/>
    <mergeCell ref="AI4:AI6"/>
    <mergeCell ref="AA4:AA6"/>
    <mergeCell ref="AY4:AY6"/>
    <mergeCell ref="AN4:AN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3" tint="0.39997558519241921"/>
  </sheetPr>
  <dimension ref="B1:AK62"/>
  <sheetViews>
    <sheetView showGridLines="0" zoomScaleNormal="100" workbookViewId="0">
      <selection activeCell="D7" sqref="D7"/>
    </sheetView>
  </sheetViews>
  <sheetFormatPr baseColWidth="10" defaultColWidth="11.42578125" defaultRowHeight="12.75" x14ac:dyDescent="0.2"/>
  <cols>
    <col min="1" max="2" width="5.7109375" style="26" customWidth="1"/>
    <col min="3" max="3" width="3.42578125" style="26" bestFit="1" customWidth="1"/>
    <col min="4" max="4" width="25.85546875" style="26" bestFit="1" customWidth="1"/>
    <col min="5" max="5" width="10.28515625" style="27" bestFit="1" customWidth="1"/>
    <col min="6" max="6" width="11.5703125" style="27" bestFit="1" customWidth="1"/>
    <col min="7" max="7" width="8.7109375" style="27" bestFit="1" customWidth="1"/>
    <col min="8" max="8" width="9.85546875" style="27" bestFit="1" customWidth="1"/>
    <col min="9" max="9" width="5.7109375" style="26" customWidth="1"/>
    <col min="10" max="10" width="3.42578125" style="26" bestFit="1" customWidth="1"/>
    <col min="11" max="11" width="22.7109375" style="26" customWidth="1"/>
    <col min="12" max="12" width="10.28515625" style="26" bestFit="1" customWidth="1"/>
    <col min="13" max="13" width="5.85546875" style="26" customWidth="1"/>
    <col min="14" max="14" width="3.42578125" style="26" customWidth="1"/>
    <col min="15" max="15" width="19.85546875" style="26" bestFit="1" customWidth="1"/>
    <col min="16" max="16" width="11.42578125" style="26"/>
    <col min="17" max="19" width="5.7109375" style="26" customWidth="1"/>
    <col min="20" max="20" width="11.42578125" style="26"/>
    <col min="21" max="21" width="11.85546875" style="26" bestFit="1" customWidth="1"/>
    <col min="22" max="22" width="5.7109375" style="26" customWidth="1"/>
    <col min="23" max="23" width="12.28515625" style="26" bestFit="1" customWidth="1"/>
    <col min="24" max="24" width="11.42578125" style="26"/>
    <col min="25" max="26" width="5.7109375" style="26" customWidth="1"/>
    <col min="27" max="27" width="15.85546875" style="26" bestFit="1" customWidth="1"/>
    <col min="28" max="29" width="11.42578125" style="26" customWidth="1"/>
    <col min="30" max="32" width="11.42578125" style="26" bestFit="1" customWidth="1"/>
    <col min="33" max="33" width="10" style="26" customWidth="1"/>
    <col min="34" max="35" width="10" style="26" bestFit="1" customWidth="1"/>
    <col min="36" max="36" width="5.7109375" style="26" customWidth="1"/>
    <col min="37" max="37" width="12.5703125" style="26" bestFit="1" customWidth="1"/>
    <col min="38" max="16384" width="11.42578125" style="26"/>
  </cols>
  <sheetData>
    <row r="1" spans="2:37" ht="13.5" thickBot="1" x14ac:dyDescent="0.25"/>
    <row r="2" spans="2:37" ht="15.75" thickTop="1" x14ac:dyDescent="0.25">
      <c r="B2" s="28"/>
      <c r="C2" s="29"/>
      <c r="D2" s="29"/>
      <c r="E2" s="30"/>
      <c r="F2" s="30"/>
      <c r="G2" s="30"/>
      <c r="H2" s="30"/>
      <c r="I2" s="29"/>
      <c r="J2" s="29"/>
      <c r="K2" s="29"/>
      <c r="L2" s="29"/>
      <c r="M2" s="29"/>
      <c r="N2" s="29"/>
      <c r="O2" s="29"/>
      <c r="P2" s="29"/>
      <c r="Q2" s="31"/>
      <c r="S2" s="61"/>
      <c r="T2" s="62"/>
      <c r="U2" s="62"/>
      <c r="V2" s="62"/>
      <c r="W2" s="62"/>
      <c r="X2" s="62"/>
      <c r="Y2" s="63"/>
      <c r="AG2" s="95"/>
      <c r="AH2" s="95"/>
      <c r="AI2" s="95"/>
      <c r="AJ2" s="96"/>
      <c r="AK2" s="97"/>
    </row>
    <row r="3" spans="2:37" ht="15.75" x14ac:dyDescent="0.25">
      <c r="B3" s="32"/>
      <c r="C3" s="11" t="s">
        <v>139</v>
      </c>
      <c r="D3" s="447"/>
      <c r="E3" s="701" t="s">
        <v>163</v>
      </c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33"/>
      <c r="S3" s="25"/>
      <c r="T3" s="697" t="s">
        <v>97</v>
      </c>
      <c r="U3" s="697"/>
      <c r="V3" s="697"/>
      <c r="W3" s="697"/>
      <c r="X3" s="697"/>
      <c r="Y3" s="64"/>
      <c r="AG3"/>
      <c r="AH3"/>
      <c r="AI3"/>
      <c r="AJ3"/>
      <c r="AK3"/>
    </row>
    <row r="4" spans="2:37" ht="13.5" thickBot="1" x14ac:dyDescent="0.25">
      <c r="B4" s="32"/>
      <c r="C4" s="34"/>
      <c r="D4" s="34"/>
      <c r="E4" s="35"/>
      <c r="F4" s="35"/>
      <c r="G4" s="35"/>
      <c r="H4" s="35"/>
      <c r="I4" s="34"/>
      <c r="J4" s="34"/>
      <c r="K4" s="34"/>
      <c r="L4" s="34"/>
      <c r="M4" s="34"/>
      <c r="N4" s="34"/>
      <c r="O4" s="34"/>
      <c r="P4" s="34"/>
      <c r="Q4" s="33"/>
      <c r="S4" s="25"/>
      <c r="T4" s="1"/>
      <c r="U4" s="1"/>
      <c r="V4" s="1"/>
      <c r="W4" s="1"/>
      <c r="X4" s="1"/>
      <c r="Y4" s="64"/>
      <c r="AG4"/>
      <c r="AH4"/>
      <c r="AI4"/>
      <c r="AJ4"/>
      <c r="AK4"/>
    </row>
    <row r="5" spans="2:37" ht="15" x14ac:dyDescent="0.25">
      <c r="B5" s="32"/>
      <c r="C5" s="710" t="s">
        <v>42</v>
      </c>
      <c r="D5" s="711"/>
      <c r="E5" s="711"/>
      <c r="F5" s="711"/>
      <c r="G5" s="711"/>
      <c r="H5" s="712"/>
      <c r="I5" s="34"/>
      <c r="J5" s="713" t="s">
        <v>37</v>
      </c>
      <c r="K5" s="714"/>
      <c r="L5" s="714"/>
      <c r="M5" s="714"/>
      <c r="N5" s="714"/>
      <c r="O5" s="714"/>
      <c r="P5" s="715"/>
      <c r="Q5" s="33"/>
      <c r="S5" s="25"/>
      <c r="T5" s="698" t="s">
        <v>31</v>
      </c>
      <c r="U5" s="698"/>
      <c r="V5" s="21"/>
      <c r="W5" s="698" t="s">
        <v>32</v>
      </c>
      <c r="X5" s="698"/>
      <c r="Y5" s="64"/>
      <c r="AG5" s="207"/>
      <c r="AH5" s="93"/>
      <c r="AI5" s="93"/>
      <c r="AJ5" s="92"/>
      <c r="AK5" s="98"/>
    </row>
    <row r="6" spans="2:37" s="36" customFormat="1" ht="15" x14ac:dyDescent="0.25">
      <c r="B6" s="37"/>
      <c r="C6" s="494" t="s">
        <v>0</v>
      </c>
      <c r="D6" s="495" t="s">
        <v>12</v>
      </c>
      <c r="E6" s="496" t="s">
        <v>6</v>
      </c>
      <c r="F6" s="496" t="s">
        <v>4</v>
      </c>
      <c r="G6" s="496" t="s">
        <v>5</v>
      </c>
      <c r="H6" s="497" t="s">
        <v>2</v>
      </c>
      <c r="I6" s="38"/>
      <c r="J6" s="494" t="s">
        <v>0</v>
      </c>
      <c r="K6" s="495" t="s">
        <v>30</v>
      </c>
      <c r="L6" s="495" t="s">
        <v>3</v>
      </c>
      <c r="M6" s="501"/>
      <c r="N6" s="495" t="s">
        <v>0</v>
      </c>
      <c r="O6" s="495" t="s">
        <v>30</v>
      </c>
      <c r="P6" s="498" t="s">
        <v>3</v>
      </c>
      <c r="Q6" s="39"/>
      <c r="S6" s="25"/>
      <c r="T6" s="74" t="s">
        <v>12</v>
      </c>
      <c r="U6" s="74" t="s">
        <v>3</v>
      </c>
      <c r="V6" s="9"/>
      <c r="W6" s="74" t="s">
        <v>12</v>
      </c>
      <c r="X6" s="74" t="s">
        <v>3</v>
      </c>
      <c r="Y6" s="64"/>
      <c r="AG6" s="207"/>
      <c r="AH6" s="93"/>
      <c r="AI6" s="93"/>
      <c r="AJ6" s="92"/>
      <c r="AK6" s="98"/>
    </row>
    <row r="7" spans="2:37" x14ac:dyDescent="0.2">
      <c r="B7" s="32"/>
      <c r="C7" s="40">
        <v>1</v>
      </c>
      <c r="D7" s="241"/>
      <c r="E7" s="242"/>
      <c r="F7" s="242"/>
      <c r="G7" s="242"/>
      <c r="H7" s="243"/>
      <c r="I7" s="34"/>
      <c r="J7" s="41">
        <v>1</v>
      </c>
      <c r="K7" s="244"/>
      <c r="L7" s="242"/>
      <c r="M7" s="502"/>
      <c r="N7" s="499">
        <v>26</v>
      </c>
      <c r="O7" s="245"/>
      <c r="P7" s="243"/>
      <c r="Q7" s="33"/>
      <c r="S7" s="25"/>
      <c r="T7" s="222" t="s">
        <v>43</v>
      </c>
      <c r="U7" s="229">
        <v>900</v>
      </c>
      <c r="V7" s="1"/>
      <c r="W7" s="222" t="s">
        <v>44</v>
      </c>
      <c r="X7" s="229">
        <v>800</v>
      </c>
      <c r="Y7" s="64"/>
    </row>
    <row r="8" spans="2:37" x14ac:dyDescent="0.2">
      <c r="B8" s="32"/>
      <c r="C8" s="40">
        <v>2</v>
      </c>
      <c r="D8" s="241"/>
      <c r="E8" s="242"/>
      <c r="F8" s="242"/>
      <c r="G8" s="242"/>
      <c r="H8" s="243"/>
      <c r="I8" s="34"/>
      <c r="J8" s="41">
        <v>2</v>
      </c>
      <c r="K8" s="244"/>
      <c r="L8" s="242"/>
      <c r="M8" s="502"/>
      <c r="N8" s="499">
        <v>27</v>
      </c>
      <c r="O8" s="244"/>
      <c r="P8" s="243"/>
      <c r="Q8" s="33"/>
      <c r="S8" s="25"/>
      <c r="T8" s="222" t="s">
        <v>1</v>
      </c>
      <c r="U8" s="229">
        <v>1000</v>
      </c>
      <c r="V8" s="1"/>
      <c r="W8" s="222" t="s">
        <v>4</v>
      </c>
      <c r="X8" s="229">
        <v>600</v>
      </c>
      <c r="Y8" s="64"/>
      <c r="AG8" s="137"/>
      <c r="AH8" s="137"/>
      <c r="AI8" s="137"/>
      <c r="AJ8" s="137"/>
      <c r="AK8" s="137"/>
    </row>
    <row r="9" spans="2:37" x14ac:dyDescent="0.2">
      <c r="B9" s="32"/>
      <c r="C9" s="40">
        <v>3</v>
      </c>
      <c r="D9" s="241"/>
      <c r="E9" s="242"/>
      <c r="F9" s="242"/>
      <c r="G9" s="242"/>
      <c r="H9" s="243"/>
      <c r="I9" s="34"/>
      <c r="J9" s="41">
        <v>3</v>
      </c>
      <c r="K9" s="244"/>
      <c r="L9" s="242"/>
      <c r="M9" s="502"/>
      <c r="N9" s="499">
        <v>28</v>
      </c>
      <c r="O9" s="245"/>
      <c r="P9" s="243"/>
      <c r="Q9" s="33"/>
      <c r="S9" s="25"/>
      <c r="T9" s="220"/>
      <c r="U9" s="229"/>
      <c r="V9" s="1"/>
      <c r="W9" s="222" t="s">
        <v>5</v>
      </c>
      <c r="X9" s="229">
        <v>300</v>
      </c>
      <c r="Y9" s="64"/>
    </row>
    <row r="10" spans="2:37" x14ac:dyDescent="0.2">
      <c r="B10" s="32"/>
      <c r="C10" s="40">
        <v>4</v>
      </c>
      <c r="D10" s="241"/>
      <c r="E10" s="242"/>
      <c r="F10" s="242"/>
      <c r="G10" s="242"/>
      <c r="H10" s="243"/>
      <c r="I10" s="34"/>
      <c r="J10" s="41">
        <v>4</v>
      </c>
      <c r="K10" s="244"/>
      <c r="L10" s="242"/>
      <c r="M10" s="502"/>
      <c r="N10" s="499">
        <v>29</v>
      </c>
      <c r="O10" s="244"/>
      <c r="P10" s="243"/>
      <c r="Q10" s="33"/>
      <c r="S10" s="25"/>
      <c r="T10" s="220"/>
      <c r="U10" s="229"/>
      <c r="V10" s="1"/>
      <c r="W10" s="220"/>
      <c r="X10" s="220"/>
      <c r="Y10" s="64"/>
    </row>
    <row r="11" spans="2:37" x14ac:dyDescent="0.2">
      <c r="B11" s="32"/>
      <c r="C11" s="40">
        <v>5</v>
      </c>
      <c r="D11" s="241"/>
      <c r="E11" s="242"/>
      <c r="F11" s="242"/>
      <c r="G11" s="242"/>
      <c r="H11" s="243"/>
      <c r="I11" s="34"/>
      <c r="J11" s="41">
        <v>5</v>
      </c>
      <c r="K11" s="244"/>
      <c r="L11" s="242"/>
      <c r="M11" s="502"/>
      <c r="N11" s="499">
        <v>30</v>
      </c>
      <c r="O11" s="244"/>
      <c r="P11" s="243"/>
      <c r="Q11" s="33"/>
      <c r="S11" s="25"/>
      <c r="T11" s="220"/>
      <c r="U11" s="229"/>
      <c r="V11" s="1"/>
      <c r="W11" s="220"/>
      <c r="X11" s="220"/>
      <c r="Y11" s="64"/>
    </row>
    <row r="12" spans="2:37" x14ac:dyDescent="0.2">
      <c r="B12" s="32"/>
      <c r="C12" s="40">
        <v>6</v>
      </c>
      <c r="D12" s="241"/>
      <c r="E12" s="242"/>
      <c r="F12" s="242"/>
      <c r="G12" s="242"/>
      <c r="H12" s="243"/>
      <c r="I12" s="34"/>
      <c r="J12" s="41">
        <v>6</v>
      </c>
      <c r="K12" s="244"/>
      <c r="L12" s="242"/>
      <c r="M12" s="502"/>
      <c r="N12" s="499">
        <v>31</v>
      </c>
      <c r="O12" s="245"/>
      <c r="P12" s="243"/>
      <c r="Q12" s="33"/>
      <c r="S12" s="25"/>
      <c r="T12" s="83"/>
      <c r="U12" s="90">
        <f>SUM(U7:U11)</f>
        <v>1900</v>
      </c>
      <c r="V12" s="91"/>
      <c r="W12" s="90"/>
      <c r="X12" s="90">
        <f>SUM(X7:X11)</f>
        <v>1700</v>
      </c>
      <c r="Y12" s="64"/>
    </row>
    <row r="13" spans="2:37" ht="13.5" thickBot="1" x14ac:dyDescent="0.25">
      <c r="B13" s="32"/>
      <c r="C13" s="40">
        <v>7</v>
      </c>
      <c r="D13" s="241"/>
      <c r="E13" s="242"/>
      <c r="F13" s="242"/>
      <c r="G13" s="242"/>
      <c r="H13" s="243"/>
      <c r="I13" s="34"/>
      <c r="J13" s="41">
        <v>7</v>
      </c>
      <c r="K13" s="244"/>
      <c r="L13" s="242"/>
      <c r="M13" s="502"/>
      <c r="N13" s="499">
        <v>32</v>
      </c>
      <c r="O13" s="244"/>
      <c r="P13" s="243"/>
      <c r="Q13" s="33"/>
      <c r="S13" s="22"/>
      <c r="T13" s="23"/>
      <c r="U13" s="88"/>
      <c r="V13" s="88"/>
      <c r="W13" s="88"/>
      <c r="X13" s="88"/>
      <c r="Y13" s="67"/>
    </row>
    <row r="14" spans="2:37" x14ac:dyDescent="0.2">
      <c r="B14" s="32"/>
      <c r="C14" s="40">
        <v>8</v>
      </c>
      <c r="D14" s="241"/>
      <c r="E14" s="242"/>
      <c r="F14" s="242"/>
      <c r="G14" s="242"/>
      <c r="H14" s="243"/>
      <c r="I14" s="34"/>
      <c r="J14" s="41">
        <v>8</v>
      </c>
      <c r="K14" s="244"/>
      <c r="L14" s="242"/>
      <c r="M14" s="502"/>
      <c r="N14" s="499">
        <v>33</v>
      </c>
      <c r="O14" s="244"/>
      <c r="P14" s="243"/>
      <c r="Q14" s="33"/>
    </row>
    <row r="15" spans="2:37" x14ac:dyDescent="0.2">
      <c r="B15" s="32"/>
      <c r="C15" s="40">
        <v>9</v>
      </c>
      <c r="D15" s="241"/>
      <c r="E15" s="242"/>
      <c r="F15" s="242"/>
      <c r="G15" s="242"/>
      <c r="H15" s="243"/>
      <c r="I15" s="34"/>
      <c r="J15" s="41">
        <v>9</v>
      </c>
      <c r="K15" s="244"/>
      <c r="L15" s="242"/>
      <c r="M15" s="502"/>
      <c r="N15" s="499">
        <v>34</v>
      </c>
      <c r="O15" s="245"/>
      <c r="P15" s="243"/>
      <c r="Q15" s="33"/>
    </row>
    <row r="16" spans="2:37" ht="15" x14ac:dyDescent="0.25">
      <c r="B16" s="32"/>
      <c r="C16" s="40">
        <v>10</v>
      </c>
      <c r="D16" s="241"/>
      <c r="E16" s="242"/>
      <c r="F16" s="242"/>
      <c r="G16" s="242"/>
      <c r="H16" s="243"/>
      <c r="I16" s="34"/>
      <c r="J16" s="41">
        <v>10</v>
      </c>
      <c r="K16" s="244"/>
      <c r="L16" s="242"/>
      <c r="M16" s="502"/>
      <c r="N16" s="499">
        <v>35</v>
      </c>
      <c r="O16" s="244"/>
      <c r="P16" s="243"/>
      <c r="Q16" s="33"/>
      <c r="T16" s="279"/>
      <c r="U16" s="95"/>
      <c r="W16" s="95"/>
      <c r="X16" s="95"/>
      <c r="Y16" s="703"/>
      <c r="Z16" s="703"/>
    </row>
    <row r="17" spans="2:26" x14ac:dyDescent="0.2">
      <c r="B17" s="32"/>
      <c r="C17" s="40">
        <v>11</v>
      </c>
      <c r="D17" s="241"/>
      <c r="E17" s="242"/>
      <c r="F17" s="242"/>
      <c r="G17" s="242"/>
      <c r="H17" s="243"/>
      <c r="I17" s="34"/>
      <c r="J17" s="41">
        <v>11</v>
      </c>
      <c r="K17" s="245"/>
      <c r="L17" s="242"/>
      <c r="M17" s="502"/>
      <c r="N17" s="499">
        <v>36</v>
      </c>
      <c r="O17" s="244"/>
      <c r="P17" s="243"/>
      <c r="Q17" s="33"/>
      <c r="U17"/>
      <c r="W17"/>
      <c r="X17"/>
      <c r="Y17" s="704"/>
      <c r="Z17" s="704"/>
    </row>
    <row r="18" spans="2:26" ht="15" x14ac:dyDescent="0.25">
      <c r="B18" s="32"/>
      <c r="C18" s="40">
        <v>12</v>
      </c>
      <c r="D18" s="241"/>
      <c r="E18" s="242"/>
      <c r="F18" s="242"/>
      <c r="G18" s="242"/>
      <c r="H18" s="243"/>
      <c r="I18" s="34"/>
      <c r="J18" s="41">
        <v>12</v>
      </c>
      <c r="K18" s="244"/>
      <c r="L18" s="242"/>
      <c r="M18" s="502"/>
      <c r="N18" s="499">
        <v>37</v>
      </c>
      <c r="O18" s="245"/>
      <c r="P18" s="243"/>
      <c r="Q18" s="33"/>
      <c r="T18" s="96"/>
      <c r="U18" s="285"/>
      <c r="W18" s="285"/>
      <c r="X18" s="92"/>
      <c r="Y18" s="705"/>
      <c r="Z18" s="705"/>
    </row>
    <row r="19" spans="2:26" ht="15" x14ac:dyDescent="0.25">
      <c r="B19" s="32"/>
      <c r="C19" s="40">
        <v>13</v>
      </c>
      <c r="D19" s="241"/>
      <c r="E19" s="242"/>
      <c r="F19" s="242"/>
      <c r="G19" s="242"/>
      <c r="H19" s="243"/>
      <c r="I19" s="34"/>
      <c r="J19" s="41">
        <v>13</v>
      </c>
      <c r="K19" s="245"/>
      <c r="L19" s="242"/>
      <c r="M19" s="502"/>
      <c r="N19" s="499">
        <v>38</v>
      </c>
      <c r="O19" s="245"/>
      <c r="P19" s="243"/>
      <c r="Q19" s="33"/>
      <c r="T19" s="96"/>
      <c r="U19" s="285"/>
      <c r="W19" s="285"/>
      <c r="X19" s="92"/>
      <c r="Y19" s="705"/>
      <c r="Z19" s="705"/>
    </row>
    <row r="20" spans="2:26" x14ac:dyDescent="0.2">
      <c r="B20" s="32"/>
      <c r="C20" s="40">
        <v>14</v>
      </c>
      <c r="D20" s="241"/>
      <c r="E20" s="242"/>
      <c r="F20" s="242"/>
      <c r="G20" s="242"/>
      <c r="H20" s="243"/>
      <c r="I20" s="34"/>
      <c r="J20" s="41">
        <v>14</v>
      </c>
      <c r="K20" s="244"/>
      <c r="L20" s="242"/>
      <c r="M20" s="502"/>
      <c r="N20" s="499">
        <v>39</v>
      </c>
      <c r="O20" s="245"/>
      <c r="P20" s="243"/>
      <c r="Q20" s="33"/>
    </row>
    <row r="21" spans="2:26" x14ac:dyDescent="0.2">
      <c r="B21" s="32"/>
      <c r="C21" s="40">
        <v>15</v>
      </c>
      <c r="D21" s="241"/>
      <c r="E21" s="242"/>
      <c r="F21" s="242"/>
      <c r="G21" s="242"/>
      <c r="H21" s="243"/>
      <c r="I21" s="34"/>
      <c r="J21" s="41">
        <v>15</v>
      </c>
      <c r="K21" s="245"/>
      <c r="L21" s="242"/>
      <c r="M21" s="502"/>
      <c r="N21" s="499">
        <v>40</v>
      </c>
      <c r="O21" s="245"/>
      <c r="P21" s="243"/>
      <c r="Q21" s="33"/>
      <c r="S21" s="702"/>
      <c r="T21" s="702"/>
      <c r="U21" s="137"/>
      <c r="W21" s="137"/>
      <c r="X21" s="137"/>
      <c r="Y21" s="706"/>
      <c r="Z21" s="706"/>
    </row>
    <row r="22" spans="2:26" x14ac:dyDescent="0.2">
      <c r="B22" s="32"/>
      <c r="C22" s="40">
        <v>16</v>
      </c>
      <c r="D22" s="241"/>
      <c r="E22" s="242"/>
      <c r="F22" s="242"/>
      <c r="G22" s="242"/>
      <c r="H22" s="243"/>
      <c r="I22" s="34"/>
      <c r="J22" s="42">
        <v>16</v>
      </c>
      <c r="K22" s="244"/>
      <c r="L22" s="242"/>
      <c r="M22" s="502"/>
      <c r="N22" s="499">
        <v>41</v>
      </c>
      <c r="O22" s="245"/>
      <c r="P22" s="243"/>
      <c r="Q22" s="33"/>
    </row>
    <row r="23" spans="2:26" x14ac:dyDescent="0.2">
      <c r="B23" s="32"/>
      <c r="C23" s="40">
        <v>17</v>
      </c>
      <c r="D23" s="241"/>
      <c r="E23" s="242"/>
      <c r="F23" s="242"/>
      <c r="G23" s="242"/>
      <c r="H23" s="243"/>
      <c r="I23" s="34"/>
      <c r="J23" s="42">
        <v>17</v>
      </c>
      <c r="K23" s="245"/>
      <c r="L23" s="242"/>
      <c r="M23" s="502"/>
      <c r="N23" s="499">
        <v>42</v>
      </c>
      <c r="O23" s="245"/>
      <c r="P23" s="243"/>
      <c r="Q23" s="33"/>
    </row>
    <row r="24" spans="2:26" x14ac:dyDescent="0.2">
      <c r="B24" s="32"/>
      <c r="C24" s="40">
        <v>18</v>
      </c>
      <c r="D24" s="244"/>
      <c r="E24" s="242"/>
      <c r="F24" s="242"/>
      <c r="G24" s="242"/>
      <c r="H24" s="243"/>
      <c r="I24" s="34"/>
      <c r="J24" s="42">
        <v>18</v>
      </c>
      <c r="K24" s="378"/>
      <c r="L24" s="242"/>
      <c r="M24" s="502"/>
      <c r="N24" s="499">
        <v>43</v>
      </c>
      <c r="O24" s="378"/>
      <c r="P24" s="243"/>
      <c r="Q24" s="33"/>
    </row>
    <row r="25" spans="2:26" x14ac:dyDescent="0.2">
      <c r="B25" s="32"/>
      <c r="C25" s="40">
        <v>19</v>
      </c>
      <c r="D25" s="244"/>
      <c r="E25" s="242"/>
      <c r="F25" s="242"/>
      <c r="G25" s="242"/>
      <c r="H25" s="243"/>
      <c r="I25" s="34"/>
      <c r="J25" s="42">
        <v>19</v>
      </c>
      <c r="K25" s="245"/>
      <c r="L25" s="242"/>
      <c r="M25" s="502"/>
      <c r="N25" s="499">
        <v>44</v>
      </c>
      <c r="O25" s="245"/>
      <c r="P25" s="243"/>
      <c r="Q25" s="33"/>
    </row>
    <row r="26" spans="2:26" x14ac:dyDescent="0.2">
      <c r="B26" s="32"/>
      <c r="C26" s="40">
        <v>20</v>
      </c>
      <c r="D26" s="244"/>
      <c r="E26" s="242"/>
      <c r="F26" s="242"/>
      <c r="G26" s="242"/>
      <c r="H26" s="243"/>
      <c r="I26" s="34"/>
      <c r="J26" s="42">
        <v>20</v>
      </c>
      <c r="K26" s="244"/>
      <c r="L26" s="242"/>
      <c r="M26" s="502"/>
      <c r="N26" s="499">
        <v>45</v>
      </c>
      <c r="O26" s="245"/>
      <c r="P26" s="243"/>
      <c r="Q26" s="33"/>
    </row>
    <row r="27" spans="2:26" x14ac:dyDescent="0.2">
      <c r="B27" s="32"/>
      <c r="C27" s="40">
        <v>21</v>
      </c>
      <c r="D27" s="244"/>
      <c r="E27" s="242"/>
      <c r="F27" s="242"/>
      <c r="G27" s="242"/>
      <c r="H27" s="243"/>
      <c r="I27" s="34"/>
      <c r="J27" s="42">
        <v>21</v>
      </c>
      <c r="K27" s="245"/>
      <c r="L27" s="242"/>
      <c r="M27" s="502"/>
      <c r="N27" s="499">
        <v>46</v>
      </c>
      <c r="O27" s="245"/>
      <c r="P27" s="243"/>
      <c r="Q27" s="33"/>
    </row>
    <row r="28" spans="2:26" x14ac:dyDescent="0.2">
      <c r="B28" s="32"/>
      <c r="C28" s="40">
        <v>22</v>
      </c>
      <c r="D28" s="244"/>
      <c r="E28" s="242"/>
      <c r="F28" s="242"/>
      <c r="G28" s="242"/>
      <c r="H28" s="243"/>
      <c r="I28" s="34"/>
      <c r="J28" s="41">
        <v>22</v>
      </c>
      <c r="K28" s="245"/>
      <c r="L28" s="242"/>
      <c r="M28" s="502"/>
      <c r="N28" s="499">
        <v>47</v>
      </c>
      <c r="O28" s="378"/>
      <c r="P28" s="243"/>
      <c r="Q28" s="33"/>
    </row>
    <row r="29" spans="2:26" x14ac:dyDescent="0.2">
      <c r="B29" s="32"/>
      <c r="C29" s="40">
        <v>23</v>
      </c>
      <c r="D29" s="298"/>
      <c r="E29" s="242"/>
      <c r="F29" s="242"/>
      <c r="G29" s="242"/>
      <c r="H29" s="243"/>
      <c r="I29" s="34"/>
      <c r="J29" s="42">
        <v>23</v>
      </c>
      <c r="K29" s="245"/>
      <c r="L29" s="242"/>
      <c r="M29" s="502"/>
      <c r="N29" s="499">
        <v>48</v>
      </c>
      <c r="O29" s="245"/>
      <c r="P29" s="243"/>
      <c r="Q29" s="33"/>
    </row>
    <row r="30" spans="2:26" x14ac:dyDescent="0.2">
      <c r="B30" s="32"/>
      <c r="C30" s="40">
        <v>24</v>
      </c>
      <c r="D30" s="298"/>
      <c r="E30" s="242"/>
      <c r="F30" s="242"/>
      <c r="G30" s="242"/>
      <c r="H30" s="243"/>
      <c r="I30" s="34"/>
      <c r="J30" s="41">
        <v>24</v>
      </c>
      <c r="K30" s="245"/>
      <c r="L30" s="242"/>
      <c r="M30" s="502"/>
      <c r="N30" s="499">
        <v>49</v>
      </c>
      <c r="O30" s="245"/>
      <c r="P30" s="246"/>
      <c r="Q30" s="33"/>
    </row>
    <row r="31" spans="2:26" x14ac:dyDescent="0.2">
      <c r="B31" s="32"/>
      <c r="C31" s="280"/>
      <c r="D31" s="282" t="s">
        <v>28</v>
      </c>
      <c r="E31" s="283">
        <f>SUM(E7:E30)</f>
        <v>0</v>
      </c>
      <c r="F31" s="283">
        <f>SUM(F7:F30)</f>
        <v>0</v>
      </c>
      <c r="G31" s="283">
        <f>SUM(G7:G30)</f>
        <v>0</v>
      </c>
      <c r="H31" s="283">
        <f>SUM(H7:H30)</f>
        <v>0</v>
      </c>
      <c r="I31" s="281"/>
      <c r="J31" s="42">
        <v>25</v>
      </c>
      <c r="K31" s="245"/>
      <c r="L31" s="503"/>
      <c r="M31" s="504"/>
      <c r="N31" s="505">
        <v>50</v>
      </c>
      <c r="O31" s="245"/>
      <c r="P31" s="246"/>
      <c r="Q31" s="33"/>
    </row>
    <row r="32" spans="2:26" ht="13.5" thickBot="1" x14ac:dyDescent="0.25">
      <c r="B32" s="32"/>
      <c r="C32" s="709" t="s">
        <v>16</v>
      </c>
      <c r="D32" s="699"/>
      <c r="E32" s="699"/>
      <c r="F32" s="699"/>
      <c r="G32" s="700"/>
      <c r="H32" s="43">
        <f>SUM(E7:H30)</f>
        <v>0</v>
      </c>
      <c r="I32" s="34"/>
      <c r="J32" s="467" t="s">
        <v>16</v>
      </c>
      <c r="K32" s="465"/>
      <c r="L32" s="466"/>
      <c r="M32" s="465"/>
      <c r="N32" s="699"/>
      <c r="O32" s="700"/>
      <c r="P32" s="43">
        <f>SUM(L7:L31,P7:P31)</f>
        <v>0</v>
      </c>
      <c r="Q32" s="33"/>
    </row>
    <row r="33" spans="2:24" x14ac:dyDescent="0.2">
      <c r="B33" s="32"/>
      <c r="C33" s="45"/>
      <c r="D33" s="46"/>
      <c r="E33" s="46"/>
      <c r="F33" s="46"/>
      <c r="G33" s="46"/>
      <c r="H33" s="35"/>
      <c r="I33" s="34"/>
      <c r="J33" s="34"/>
      <c r="K33" s="34"/>
      <c r="L33" s="35"/>
      <c r="M33" s="34"/>
      <c r="N33" s="45"/>
      <c r="O33" s="46"/>
      <c r="P33" s="35"/>
      <c r="Q33" s="33"/>
    </row>
    <row r="34" spans="2:24" x14ac:dyDescent="0.2">
      <c r="B34" s="32"/>
      <c r="C34" s="707" t="s">
        <v>22</v>
      </c>
      <c r="D34" s="707"/>
      <c r="E34" s="48">
        <f>P32-H32</f>
        <v>0</v>
      </c>
      <c r="F34" s="35"/>
      <c r="G34" s="35"/>
      <c r="H34" s="35"/>
      <c r="I34" s="34"/>
      <c r="J34" s="34"/>
      <c r="K34" s="34"/>
      <c r="L34" s="34"/>
      <c r="M34" s="34"/>
      <c r="N34" s="34"/>
      <c r="O34" s="35"/>
      <c r="P34" s="35"/>
      <c r="Q34" s="33"/>
    </row>
    <row r="35" spans="2:24" ht="13.5" thickBot="1" x14ac:dyDescent="0.25">
      <c r="B35" s="49"/>
      <c r="C35" s="50"/>
      <c r="D35" s="50"/>
      <c r="E35" s="51"/>
      <c r="F35" s="51"/>
      <c r="G35" s="51"/>
      <c r="H35" s="51"/>
      <c r="I35" s="50"/>
      <c r="J35" s="50"/>
      <c r="K35" s="50"/>
      <c r="L35" s="50"/>
      <c r="M35" s="50"/>
      <c r="N35" s="50"/>
      <c r="O35" s="51"/>
      <c r="P35" s="51"/>
      <c r="Q35" s="52"/>
    </row>
    <row r="36" spans="2:24" ht="13.5" thickTop="1" x14ac:dyDescent="0.2">
      <c r="B36" s="34"/>
      <c r="C36" s="34"/>
      <c r="D36" s="34"/>
      <c r="E36" s="35"/>
      <c r="F36" s="35"/>
      <c r="G36" s="35"/>
      <c r="H36" s="35"/>
      <c r="I36" s="34"/>
      <c r="J36" s="34"/>
      <c r="K36" s="34"/>
      <c r="L36" s="34"/>
      <c r="M36" s="34"/>
      <c r="N36" s="34"/>
      <c r="O36" s="35"/>
      <c r="P36" s="35"/>
      <c r="Q36" s="34"/>
    </row>
    <row r="37" spans="2:24" ht="13.5" thickBot="1" x14ac:dyDescent="0.25">
      <c r="O37" s="35"/>
      <c r="P37" s="35"/>
    </row>
    <row r="38" spans="2:24" ht="13.5" thickTop="1" x14ac:dyDescent="0.2">
      <c r="B38" s="28"/>
      <c r="C38" s="29"/>
      <c r="D38" s="29"/>
      <c r="E38" s="30"/>
      <c r="F38" s="30"/>
      <c r="G38" s="30"/>
      <c r="H38" s="30"/>
      <c r="I38" s="29"/>
      <c r="J38" s="29"/>
      <c r="K38" s="29"/>
      <c r="L38" s="29"/>
      <c r="M38" s="31"/>
      <c r="O38" s="47" t="s">
        <v>96</v>
      </c>
      <c r="P38" s="625">
        <f>E34+E56</f>
        <v>0</v>
      </c>
      <c r="Q38" s="626"/>
      <c r="T38" s="36"/>
      <c r="U38" s="36"/>
      <c r="V38" s="36"/>
      <c r="W38" s="36"/>
      <c r="X38" s="36"/>
    </row>
    <row r="39" spans="2:24" ht="15.75" x14ac:dyDescent="0.25">
      <c r="B39" s="32"/>
      <c r="C39" s="11" t="s">
        <v>139</v>
      </c>
      <c r="D39" s="447"/>
      <c r="E39" s="701" t="s">
        <v>164</v>
      </c>
      <c r="F39" s="701"/>
      <c r="G39" s="701"/>
      <c r="H39" s="701"/>
      <c r="I39" s="701"/>
      <c r="J39" s="701"/>
      <c r="K39" s="701"/>
      <c r="L39" s="701"/>
      <c r="M39" s="33"/>
    </row>
    <row r="40" spans="2:24" ht="13.5" thickBot="1" x14ac:dyDescent="0.25">
      <c r="B40" s="32"/>
      <c r="C40" s="34"/>
      <c r="D40" s="34"/>
      <c r="E40" s="35"/>
      <c r="F40" s="53"/>
      <c r="G40" s="35"/>
      <c r="H40" s="35"/>
      <c r="I40" s="34"/>
      <c r="J40" s="34"/>
      <c r="K40" s="34"/>
      <c r="L40" s="34"/>
      <c r="M40" s="33"/>
    </row>
    <row r="41" spans="2:24" x14ac:dyDescent="0.2">
      <c r="B41" s="32"/>
      <c r="C41" s="710" t="s">
        <v>42</v>
      </c>
      <c r="D41" s="711"/>
      <c r="E41" s="711"/>
      <c r="F41" s="711"/>
      <c r="G41" s="711"/>
      <c r="H41" s="712"/>
      <c r="I41" s="34"/>
      <c r="J41" s="710" t="s">
        <v>37</v>
      </c>
      <c r="K41" s="711"/>
      <c r="L41" s="712"/>
      <c r="M41" s="33"/>
    </row>
    <row r="42" spans="2:24" s="36" customFormat="1" x14ac:dyDescent="0.2">
      <c r="B42" s="37"/>
      <c r="C42" s="494" t="s">
        <v>11</v>
      </c>
      <c r="D42" s="495" t="s">
        <v>12</v>
      </c>
      <c r="E42" s="496" t="s">
        <v>6</v>
      </c>
      <c r="F42" s="496" t="s">
        <v>4</v>
      </c>
      <c r="G42" s="496" t="s">
        <v>5</v>
      </c>
      <c r="H42" s="497" t="s">
        <v>2</v>
      </c>
      <c r="I42" s="38"/>
      <c r="J42" s="494" t="s">
        <v>0</v>
      </c>
      <c r="K42" s="495" t="s">
        <v>30</v>
      </c>
      <c r="L42" s="498" t="s">
        <v>3</v>
      </c>
      <c r="M42" s="39"/>
      <c r="N42" s="36" t="s">
        <v>15</v>
      </c>
      <c r="T42" s="26"/>
      <c r="U42" s="26"/>
      <c r="V42" s="26"/>
      <c r="W42" s="26"/>
      <c r="X42" s="26"/>
    </row>
    <row r="43" spans="2:24" x14ac:dyDescent="0.2">
      <c r="B43" s="32"/>
      <c r="C43" s="41">
        <v>1</v>
      </c>
      <c r="D43" s="241"/>
      <c r="E43" s="242"/>
      <c r="F43" s="242"/>
      <c r="G43" s="242"/>
      <c r="H43" s="243"/>
      <c r="I43" s="34"/>
      <c r="J43" s="41">
        <v>1</v>
      </c>
      <c r="K43" s="244"/>
      <c r="L43" s="247"/>
      <c r="M43" s="33"/>
    </row>
    <row r="44" spans="2:24" x14ac:dyDescent="0.2">
      <c r="B44" s="32"/>
      <c r="C44" s="41">
        <v>2</v>
      </c>
      <c r="D44" s="241"/>
      <c r="E44" s="242"/>
      <c r="F44" s="242"/>
      <c r="G44" s="242"/>
      <c r="H44" s="243"/>
      <c r="I44" s="34"/>
      <c r="J44" s="54">
        <v>2</v>
      </c>
      <c r="K44" s="244"/>
      <c r="L44" s="247"/>
      <c r="M44" s="33"/>
    </row>
    <row r="45" spans="2:24" x14ac:dyDescent="0.2">
      <c r="B45" s="32"/>
      <c r="C45" s="41">
        <v>3</v>
      </c>
      <c r="D45" s="241"/>
      <c r="E45" s="242"/>
      <c r="F45" s="242"/>
      <c r="G45" s="242"/>
      <c r="H45" s="243"/>
      <c r="I45" s="34"/>
      <c r="J45" s="41">
        <v>3</v>
      </c>
      <c r="K45" s="241"/>
      <c r="L45" s="247"/>
      <c r="M45" s="33"/>
    </row>
    <row r="46" spans="2:24" x14ac:dyDescent="0.2">
      <c r="B46" s="32"/>
      <c r="C46" s="41">
        <v>4</v>
      </c>
      <c r="D46" s="241"/>
      <c r="E46" s="242"/>
      <c r="F46" s="242"/>
      <c r="G46" s="242"/>
      <c r="H46" s="243"/>
      <c r="I46" s="34"/>
      <c r="J46" s="55">
        <v>4</v>
      </c>
      <c r="K46" s="241"/>
      <c r="L46" s="248"/>
      <c r="M46" s="33"/>
    </row>
    <row r="47" spans="2:24" x14ac:dyDescent="0.2">
      <c r="B47" s="32"/>
      <c r="C47" s="41">
        <v>5</v>
      </c>
      <c r="D47" s="241"/>
      <c r="E47" s="242"/>
      <c r="F47" s="242"/>
      <c r="G47" s="242"/>
      <c r="H47" s="243"/>
      <c r="I47" s="34"/>
      <c r="J47" s="41">
        <v>5</v>
      </c>
      <c r="K47" s="241"/>
      <c r="L47" s="247"/>
      <c r="M47" s="33"/>
    </row>
    <row r="48" spans="2:24" x14ac:dyDescent="0.2">
      <c r="B48" s="32"/>
      <c r="C48" s="41">
        <v>6</v>
      </c>
      <c r="D48" s="244"/>
      <c r="E48" s="242"/>
      <c r="F48" s="242"/>
      <c r="G48" s="242"/>
      <c r="H48" s="243"/>
      <c r="I48" s="34"/>
      <c r="J48" s="55">
        <v>6</v>
      </c>
      <c r="K48" s="241"/>
      <c r="L48" s="247"/>
      <c r="M48" s="33"/>
    </row>
    <row r="49" spans="2:24" x14ac:dyDescent="0.2">
      <c r="B49" s="32"/>
      <c r="C49" s="41">
        <v>7</v>
      </c>
      <c r="D49" s="244"/>
      <c r="E49" s="242"/>
      <c r="F49" s="242"/>
      <c r="G49" s="242"/>
      <c r="H49" s="243"/>
      <c r="I49" s="34"/>
      <c r="J49" s="41">
        <v>7</v>
      </c>
      <c r="K49" s="241"/>
      <c r="L49" s="247"/>
      <c r="M49" s="33"/>
      <c r="T49" s="56"/>
      <c r="U49" s="56"/>
      <c r="V49" s="56"/>
      <c r="W49" s="56"/>
      <c r="X49" s="56"/>
    </row>
    <row r="50" spans="2:24" x14ac:dyDescent="0.2">
      <c r="B50" s="32"/>
      <c r="C50" s="41">
        <v>8</v>
      </c>
      <c r="D50" s="241"/>
      <c r="E50" s="242"/>
      <c r="F50" s="242"/>
      <c r="G50" s="242"/>
      <c r="H50" s="243"/>
      <c r="I50" s="34"/>
      <c r="J50" s="55">
        <v>8</v>
      </c>
      <c r="K50" s="244"/>
      <c r="L50" s="249"/>
      <c r="M50" s="33"/>
    </row>
    <row r="51" spans="2:24" x14ac:dyDescent="0.2">
      <c r="B51" s="32"/>
      <c r="C51" s="41">
        <v>9</v>
      </c>
      <c r="D51" s="241"/>
      <c r="E51" s="242"/>
      <c r="F51" s="242"/>
      <c r="G51" s="242"/>
      <c r="H51" s="243"/>
      <c r="I51" s="34"/>
      <c r="J51" s="41">
        <v>9</v>
      </c>
      <c r="K51" s="241"/>
      <c r="L51" s="247"/>
      <c r="M51" s="33"/>
    </row>
    <row r="52" spans="2:24" x14ac:dyDescent="0.2">
      <c r="B52" s="32"/>
      <c r="C52" s="41">
        <v>10</v>
      </c>
      <c r="D52" s="241"/>
      <c r="E52" s="242"/>
      <c r="F52" s="242"/>
      <c r="G52" s="242"/>
      <c r="H52" s="243"/>
      <c r="I52" s="34"/>
      <c r="J52" s="55">
        <v>10</v>
      </c>
      <c r="K52" s="241"/>
      <c r="L52" s="247"/>
      <c r="M52" s="33"/>
    </row>
    <row r="53" spans="2:24" x14ac:dyDescent="0.2">
      <c r="B53" s="32"/>
      <c r="C53" s="280"/>
      <c r="D53" s="282" t="s">
        <v>28</v>
      </c>
      <c r="E53" s="283">
        <f>SUM(E43:E52)</f>
        <v>0</v>
      </c>
      <c r="F53" s="283">
        <f>SUM(F43:F52)</f>
        <v>0</v>
      </c>
      <c r="G53" s="283">
        <f>SUM(G43:G52)</f>
        <v>0</v>
      </c>
      <c r="H53" s="283">
        <f>SUM(H43:H52)</f>
        <v>0</v>
      </c>
      <c r="I53" s="34"/>
      <c r="J53" s="41">
        <v>11</v>
      </c>
      <c r="K53" s="241"/>
      <c r="L53" s="247"/>
      <c r="M53" s="33"/>
    </row>
    <row r="54" spans="2:24" s="56" customFormat="1" ht="13.5" thickBot="1" x14ac:dyDescent="0.25">
      <c r="B54" s="57"/>
      <c r="C54" s="709" t="s">
        <v>16</v>
      </c>
      <c r="D54" s="699"/>
      <c r="E54" s="699"/>
      <c r="F54" s="699"/>
      <c r="G54" s="700"/>
      <c r="H54" s="43">
        <f>SUM(E43:H52)</f>
        <v>0</v>
      </c>
      <c r="I54" s="58"/>
      <c r="J54" s="709" t="s">
        <v>16</v>
      </c>
      <c r="K54" s="700"/>
      <c r="L54" s="59">
        <f>SUM(L43:L53)</f>
        <v>0</v>
      </c>
      <c r="M54" s="60"/>
      <c r="T54" s="26"/>
      <c r="U54" s="26"/>
      <c r="V54" s="26"/>
      <c r="W54" s="26"/>
      <c r="X54" s="26"/>
    </row>
    <row r="55" spans="2:24" x14ac:dyDescent="0.2">
      <c r="B55" s="32"/>
      <c r="C55" s="34"/>
      <c r="D55" s="34"/>
      <c r="E55" s="35"/>
      <c r="F55" s="35"/>
      <c r="G55" s="35"/>
      <c r="H55" s="35"/>
      <c r="I55" s="34"/>
      <c r="J55" s="34"/>
      <c r="K55" s="34"/>
      <c r="L55" s="34"/>
      <c r="M55" s="33"/>
    </row>
    <row r="56" spans="2:24" x14ac:dyDescent="0.2">
      <c r="B56" s="32"/>
      <c r="C56" s="707" t="s">
        <v>23</v>
      </c>
      <c r="D56" s="708"/>
      <c r="E56" s="48">
        <f>L54-H54</f>
        <v>0</v>
      </c>
      <c r="F56" s="35"/>
      <c r="G56" s="35"/>
      <c r="H56" s="35"/>
      <c r="I56" s="34"/>
      <c r="J56" s="34"/>
      <c r="K56" s="34"/>
      <c r="L56" s="34"/>
      <c r="M56" s="33"/>
    </row>
    <row r="57" spans="2:24" ht="13.5" thickBot="1" x14ac:dyDescent="0.25">
      <c r="B57" s="49"/>
      <c r="C57" s="50"/>
      <c r="D57" s="50"/>
      <c r="E57" s="51"/>
      <c r="F57" s="51"/>
      <c r="G57" s="51"/>
      <c r="H57" s="51"/>
      <c r="I57" s="50"/>
      <c r="J57" s="50"/>
      <c r="K57" s="50"/>
      <c r="L57" s="50"/>
      <c r="M57" s="52"/>
    </row>
    <row r="58" spans="2:24" ht="13.5" thickTop="1" x14ac:dyDescent="0.2"/>
    <row r="62" spans="2:24" ht="15" x14ac:dyDescent="0.25">
      <c r="N62" s="422"/>
    </row>
  </sheetData>
  <sheetProtection sheet="1" objects="1" scenarios="1" selectLockedCells="1"/>
  <mergeCells count="22">
    <mergeCell ref="C56:D56"/>
    <mergeCell ref="J54:K54"/>
    <mergeCell ref="C54:G54"/>
    <mergeCell ref="C5:H5"/>
    <mergeCell ref="C41:H41"/>
    <mergeCell ref="J41:L41"/>
    <mergeCell ref="J5:P5"/>
    <mergeCell ref="C32:G32"/>
    <mergeCell ref="P38:Q38"/>
    <mergeCell ref="E39:L39"/>
    <mergeCell ref="C34:D34"/>
    <mergeCell ref="Y16:Z16"/>
    <mergeCell ref="Y17:Z17"/>
    <mergeCell ref="Y18:Z18"/>
    <mergeCell ref="Y19:Z19"/>
    <mergeCell ref="Y21:Z21"/>
    <mergeCell ref="T3:X3"/>
    <mergeCell ref="T5:U5"/>
    <mergeCell ref="W5:X5"/>
    <mergeCell ref="N32:O32"/>
    <mergeCell ref="E3:P3"/>
    <mergeCell ref="S21:T21"/>
  </mergeCells>
  <phoneticPr fontId="3" type="noConversion"/>
  <pageMargins left="0.7" right="0.7" top="0.78740157499999996" bottom="0.78740157499999996" header="0.3" footer="0.3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B144"/>
  <sheetViews>
    <sheetView showGridLines="0" topLeftCell="A52" zoomScaleNormal="100" workbookViewId="0">
      <selection activeCell="F75" sqref="F75"/>
    </sheetView>
  </sheetViews>
  <sheetFormatPr baseColWidth="10" defaultRowHeight="12.75" x14ac:dyDescent="0.2"/>
  <cols>
    <col min="1" max="2" width="5.7109375" customWidth="1"/>
    <col min="3" max="3" width="19.7109375" bestFit="1" customWidth="1"/>
    <col min="4" max="4" width="10.85546875" bestFit="1" customWidth="1"/>
    <col min="5" max="5" width="12.42578125" bestFit="1" customWidth="1"/>
    <col min="6" max="6" width="14.28515625" bestFit="1" customWidth="1"/>
    <col min="7" max="7" width="5.7109375" customWidth="1"/>
    <col min="8" max="8" width="11.42578125" bestFit="1" customWidth="1"/>
    <col min="9" max="9" width="12.85546875" customWidth="1"/>
    <col min="10" max="10" width="5.7109375" customWidth="1"/>
    <col min="11" max="11" width="12.42578125" bestFit="1" customWidth="1"/>
    <col min="12" max="13" width="6.140625" customWidth="1"/>
    <col min="14" max="14" width="6.7109375" bestFit="1" customWidth="1"/>
    <col min="15" max="15" width="5.7109375" customWidth="1"/>
    <col min="16" max="16" width="12.42578125" bestFit="1" customWidth="1"/>
    <col min="17" max="17" width="5.7109375" customWidth="1"/>
    <col min="18" max="18" width="8.140625" bestFit="1" customWidth="1"/>
    <col min="19" max="19" width="11.42578125" bestFit="1" customWidth="1"/>
    <col min="20" max="20" width="5.7109375" customWidth="1"/>
    <col min="21" max="21" width="13.42578125" bestFit="1" customWidth="1"/>
    <col min="22" max="22" width="11.42578125" bestFit="1" customWidth="1"/>
    <col min="23" max="23" width="5.7109375" customWidth="1"/>
    <col min="24" max="24" width="15.140625" bestFit="1" customWidth="1"/>
    <col min="25" max="25" width="11.42578125" bestFit="1" customWidth="1"/>
    <col min="26" max="26" width="5.7109375" customWidth="1"/>
    <col min="27" max="27" width="12.42578125" bestFit="1" customWidth="1"/>
    <col min="28" max="28" width="5.7109375" customWidth="1"/>
  </cols>
  <sheetData>
    <row r="1" spans="2:28" ht="13.5" thickBot="1" x14ac:dyDescent="0.25"/>
    <row r="2" spans="2:28" x14ac:dyDescent="0.2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20" t="s">
        <v>7</v>
      </c>
      <c r="S2" s="720"/>
      <c r="T2" s="62"/>
      <c r="U2" s="62"/>
      <c r="V2" s="62"/>
      <c r="W2" s="62"/>
      <c r="X2" s="62"/>
      <c r="Y2" s="62"/>
      <c r="Z2" s="62"/>
      <c r="AA2" s="62"/>
      <c r="AB2" s="63"/>
    </row>
    <row r="3" spans="2:28" x14ac:dyDescent="0.2">
      <c r="B3" s="25"/>
      <c r="C3" s="11" t="s">
        <v>53</v>
      </c>
      <c r="D3" s="719" t="s">
        <v>69</v>
      </c>
      <c r="E3" s="719"/>
      <c r="F3" s="216">
        <f>I6+I9+I20+I40+I7</f>
        <v>28100</v>
      </c>
      <c r="G3" s="218"/>
      <c r="H3" s="719" t="s">
        <v>70</v>
      </c>
      <c r="I3" s="719"/>
      <c r="J3" s="719"/>
      <c r="M3" s="111"/>
      <c r="N3" s="458" t="s">
        <v>59</v>
      </c>
      <c r="O3" s="101"/>
      <c r="P3" s="104" t="s">
        <v>4</v>
      </c>
      <c r="Q3" s="1"/>
      <c r="R3" s="721"/>
      <c r="S3" s="721"/>
      <c r="T3" s="1"/>
      <c r="U3" s="721" t="s">
        <v>52</v>
      </c>
      <c r="V3" s="721"/>
      <c r="W3" s="1"/>
      <c r="X3" s="721" t="s">
        <v>2</v>
      </c>
      <c r="Y3" s="721"/>
      <c r="Z3" s="1"/>
      <c r="AA3" s="459" t="s">
        <v>28</v>
      </c>
      <c r="AB3" s="64"/>
    </row>
    <row r="4" spans="2:28" x14ac:dyDescent="0.2">
      <c r="B4" s="25"/>
      <c r="D4" s="19" t="s">
        <v>67</v>
      </c>
      <c r="E4" s="19"/>
      <c r="F4" s="217">
        <f>F3+H6+H9+H20+H40+H7</f>
        <v>28100</v>
      </c>
      <c r="G4" s="217"/>
      <c r="H4" s="19" t="s">
        <v>70</v>
      </c>
      <c r="I4" s="19" t="s">
        <v>69</v>
      </c>
      <c r="J4" s="19" t="s">
        <v>71</v>
      </c>
      <c r="K4" s="461" t="s">
        <v>67</v>
      </c>
      <c r="M4" s="1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4"/>
    </row>
    <row r="5" spans="2:28" ht="15" x14ac:dyDescent="0.35">
      <c r="B5" s="25"/>
      <c r="M5" s="103"/>
      <c r="N5" s="118" t="s">
        <v>67</v>
      </c>
      <c r="P5" s="121">
        <f>P49</f>
        <v>9387.3949999999986</v>
      </c>
      <c r="Q5" s="122"/>
      <c r="R5" s="122"/>
      <c r="S5" s="121">
        <f>S49</f>
        <v>5991.3050000000003</v>
      </c>
      <c r="T5" s="122"/>
      <c r="U5" s="122"/>
      <c r="V5" s="121">
        <f>V49</f>
        <v>4548.33</v>
      </c>
      <c r="W5" s="122"/>
      <c r="X5" s="122"/>
      <c r="Y5" s="121">
        <f>Y49</f>
        <v>7857.2166666666672</v>
      </c>
      <c r="Z5" s="1"/>
      <c r="AA5" s="106">
        <f>AA49</f>
        <v>27784.246666666666</v>
      </c>
      <c r="AB5" s="64"/>
    </row>
    <row r="6" spans="2:28" x14ac:dyDescent="0.2">
      <c r="B6" s="25"/>
      <c r="C6" s="123" t="s">
        <v>4</v>
      </c>
      <c r="D6" s="158">
        <v>7000</v>
      </c>
      <c r="E6" s="160"/>
      <c r="H6" s="135">
        <f>Kasse!H199+Bank!F182+SUM(Vorwochenende!F31,Vorwochenende!F53)</f>
        <v>0</v>
      </c>
      <c r="I6" s="134">
        <f>IF((D6-(Kasse!H199+Bank!F182+SUM(Vorwochenende!F31,Vorwochenende!F53)))&lt;0,0,D6-(Kasse!H199+Bank!F182+SUM(Vorwochenende!F31,Vorwochenende!F53)))</f>
        <v>7000</v>
      </c>
      <c r="K6" s="718">
        <f>P5</f>
        <v>9387.3949999999986</v>
      </c>
      <c r="M6" s="103"/>
      <c r="N6" s="1"/>
      <c r="O6" s="1"/>
      <c r="P6" s="1"/>
      <c r="Q6" s="1"/>
      <c r="R6" s="85" t="s">
        <v>49</v>
      </c>
      <c r="S6" s="91">
        <v>0</v>
      </c>
      <c r="T6" s="85"/>
      <c r="U6" s="85" t="s">
        <v>64</v>
      </c>
      <c r="V6" s="91">
        <f>(V29+V36+V43+V15+V22)/4</f>
        <v>822.1875</v>
      </c>
      <c r="W6" s="85"/>
      <c r="X6" s="85" t="s">
        <v>61</v>
      </c>
      <c r="Y6" s="91">
        <f>(Y29+Y43+Y15+Y36)/3</f>
        <v>5899.3233333333337</v>
      </c>
      <c r="Z6" s="1"/>
      <c r="AA6" s="1"/>
      <c r="AB6" s="64"/>
    </row>
    <row r="7" spans="2:28" x14ac:dyDescent="0.2">
      <c r="B7" s="25"/>
      <c r="C7" s="123" t="s">
        <v>6</v>
      </c>
      <c r="D7" s="158">
        <v>3000</v>
      </c>
      <c r="E7" s="160"/>
      <c r="H7" s="135">
        <f>Kasse!E199+Bank!E182+SUM(Vorwochenende!E31,Vorwochenende!E53)</f>
        <v>0</v>
      </c>
      <c r="I7" s="134">
        <f>IF((D7-(Kasse!E199+Bank!E182+SUM(Vorwochenende!E31,Vorwochenende!E53)))&lt;0,0,D7-(Kasse!E199+Bank!E182+SUM(Vorwochenende!E31,Vorwochenende!E53)))</f>
        <v>3000</v>
      </c>
      <c r="K7" s="718"/>
      <c r="M7" s="103"/>
      <c r="R7" s="85" t="s">
        <v>45</v>
      </c>
      <c r="S7" s="91">
        <f>(S30+S44+S37+S16+S23)/3</f>
        <v>3321.6999999999994</v>
      </c>
      <c r="T7" s="7"/>
      <c r="U7" s="85" t="s">
        <v>60</v>
      </c>
      <c r="V7" s="91">
        <f t="shared" ref="V7:V10" si="0">(V30+V37+V44+V16+V23)/4</f>
        <v>1459.8924999999999</v>
      </c>
      <c r="W7" s="7"/>
      <c r="X7" s="85" t="s">
        <v>62</v>
      </c>
      <c r="Y7" s="91">
        <f t="shared" ref="Y7:Y8" si="1">(Y30+Y23+Y44+Y16+Y37)/4</f>
        <v>822.16</v>
      </c>
      <c r="AB7" s="64"/>
    </row>
    <row r="8" spans="2:28" x14ac:dyDescent="0.2">
      <c r="B8" s="25"/>
      <c r="C8" s="123"/>
      <c r="E8" s="160"/>
      <c r="F8" s="212" t="s">
        <v>85</v>
      </c>
      <c r="H8" s="135"/>
      <c r="M8" s="103"/>
      <c r="R8" s="7"/>
      <c r="S8" s="7"/>
      <c r="T8" s="7"/>
      <c r="U8" s="85" t="s">
        <v>51</v>
      </c>
      <c r="V8" s="91">
        <f t="shared" si="0"/>
        <v>1425</v>
      </c>
      <c r="W8" s="7"/>
      <c r="X8" s="85" t="s">
        <v>63</v>
      </c>
      <c r="Y8" s="91">
        <f t="shared" si="1"/>
        <v>303.75</v>
      </c>
      <c r="AB8" s="64"/>
    </row>
    <row r="9" spans="2:28" x14ac:dyDescent="0.2">
      <c r="B9" s="25"/>
      <c r="C9" s="123" t="s">
        <v>7</v>
      </c>
      <c r="D9" s="158">
        <v>2500</v>
      </c>
      <c r="E9" s="160"/>
      <c r="F9" s="278">
        <v>0</v>
      </c>
      <c r="H9" s="135">
        <f>Bank!I182+Kasse!I199-F9</f>
        <v>0</v>
      </c>
      <c r="I9" s="134">
        <f>IF((D9+I11+I14-Bank!I182-Kasse!I199+F9)&lt;0,0,D9+I11+I14-Bank!I182-Kasse!I199+F9)</f>
        <v>5500</v>
      </c>
      <c r="K9" s="124">
        <f>S5</f>
        <v>5991.3050000000003</v>
      </c>
      <c r="M9" s="103"/>
      <c r="R9" s="7"/>
      <c r="S9" s="7"/>
      <c r="T9" s="7"/>
      <c r="U9" s="119" t="s">
        <v>66</v>
      </c>
      <c r="V9" s="91">
        <f t="shared" si="0"/>
        <v>269.96249999999998</v>
      </c>
      <c r="W9" s="7"/>
      <c r="X9" s="7"/>
      <c r="Y9" s="7"/>
      <c r="AB9" s="64"/>
    </row>
    <row r="10" spans="2:28" ht="15" x14ac:dyDescent="0.2">
      <c r="B10" s="25"/>
      <c r="E10" s="160"/>
      <c r="M10" s="103"/>
      <c r="N10" s="144"/>
      <c r="O10" s="144"/>
      <c r="P10" s="144"/>
      <c r="Q10" s="144"/>
      <c r="R10" s="150"/>
      <c r="S10" s="150"/>
      <c r="T10" s="150"/>
      <c r="U10" s="157" t="s">
        <v>65</v>
      </c>
      <c r="V10" s="91">
        <f t="shared" si="0"/>
        <v>530.37750000000005</v>
      </c>
      <c r="W10" s="150"/>
      <c r="X10" s="150"/>
      <c r="Y10" s="150"/>
      <c r="Z10" s="144"/>
      <c r="AA10" s="151">
        <f>SUM(S6:S7,V6:V10,Y6:Y8)</f>
        <v>14854.353333333333</v>
      </c>
      <c r="AB10" s="64"/>
    </row>
    <row r="11" spans="2:28" s="144" customFormat="1" ht="15" x14ac:dyDescent="0.2">
      <c r="B11" s="143"/>
      <c r="C11" s="153" t="s">
        <v>49</v>
      </c>
      <c r="D11" s="154">
        <f>S6</f>
        <v>0</v>
      </c>
      <c r="E11" s="161"/>
      <c r="I11" s="155">
        <f>IF(J11="x",I12,IF(I12&gt;D11,I12,D11))</f>
        <v>0</v>
      </c>
      <c r="J11" s="156"/>
      <c r="M11" s="147"/>
      <c r="N11" s="148" t="s">
        <v>68</v>
      </c>
      <c r="P11" s="149">
        <f>P5</f>
        <v>9387.3949999999986</v>
      </c>
      <c r="R11" s="150"/>
      <c r="S11" s="149">
        <f>S5-SUM(S6:S10)</f>
        <v>2669.6050000000009</v>
      </c>
      <c r="T11" s="149"/>
      <c r="U11" s="149"/>
      <c r="V11" s="149">
        <f>V5-SUM(V6:V10)</f>
        <v>40.909999999999854</v>
      </c>
      <c r="W11" s="149"/>
      <c r="X11" s="149"/>
      <c r="Y11" s="149">
        <f>Y5-SUM(Y6:Y10)</f>
        <v>831.98333333333358</v>
      </c>
      <c r="AA11" s="151">
        <f>SUM(P11:Y11)</f>
        <v>12929.893333333333</v>
      </c>
      <c r="AB11" s="152"/>
    </row>
    <row r="12" spans="2:28" s="144" customFormat="1" x14ac:dyDescent="0.2">
      <c r="B12" s="143"/>
      <c r="E12" s="161"/>
      <c r="G12" s="159">
        <v>0</v>
      </c>
      <c r="H12" s="145">
        <v>2.5</v>
      </c>
      <c r="I12" s="146">
        <f>H12*G12</f>
        <v>0</v>
      </c>
      <c r="M12" s="147"/>
      <c r="N12" s="109"/>
      <c r="O12" s="109"/>
      <c r="P12" s="109"/>
      <c r="Q12" s="109"/>
      <c r="R12" s="120"/>
      <c r="S12" s="120"/>
      <c r="T12" s="120"/>
      <c r="U12" s="120"/>
      <c r="V12" s="120"/>
      <c r="W12" s="120"/>
      <c r="X12" s="120"/>
      <c r="Y12" s="120"/>
      <c r="Z12" s="109"/>
      <c r="AA12" s="109"/>
      <c r="AB12" s="152"/>
    </row>
    <row r="13" spans="2:28" x14ac:dyDescent="0.2">
      <c r="B13" s="25"/>
      <c r="E13" s="160"/>
      <c r="M13" s="103"/>
      <c r="AB13" s="64"/>
    </row>
    <row r="14" spans="2:28" x14ac:dyDescent="0.2">
      <c r="B14" s="25"/>
      <c r="C14" s="85" t="s">
        <v>45</v>
      </c>
      <c r="D14" s="100">
        <v>3000</v>
      </c>
      <c r="E14" s="162"/>
      <c r="G14" s="1"/>
      <c r="H14" s="1"/>
      <c r="I14" s="133">
        <f>IF(J14="x",SUM(I15:I18),IF(SUM(I15:I18)&gt;D14,SUM(I15:I18),D14))</f>
        <v>3000</v>
      </c>
      <c r="J14" s="138"/>
      <c r="M14" s="103"/>
      <c r="N14" s="457">
        <v>2016</v>
      </c>
      <c r="O14" s="1"/>
      <c r="P14" s="91">
        <v>0</v>
      </c>
      <c r="Q14" s="85"/>
      <c r="R14" s="85"/>
      <c r="S14" s="91">
        <v>0</v>
      </c>
      <c r="T14" s="85"/>
      <c r="U14" s="85"/>
      <c r="V14" s="91">
        <v>0</v>
      </c>
      <c r="W14" s="85"/>
      <c r="X14" s="85"/>
      <c r="Y14" s="91">
        <v>0</v>
      </c>
      <c r="Z14" s="1"/>
      <c r="AA14" s="105">
        <f>SUM(P14:Y14)</f>
        <v>0</v>
      </c>
      <c r="AB14" s="64"/>
    </row>
    <row r="15" spans="2:28" x14ac:dyDescent="0.2">
      <c r="B15" s="25"/>
      <c r="E15" s="160"/>
      <c r="G15" s="126"/>
      <c r="H15" s="215">
        <v>0</v>
      </c>
      <c r="I15" s="84">
        <f>G15*H15</f>
        <v>0</v>
      </c>
      <c r="K15" s="9"/>
      <c r="M15" s="103"/>
      <c r="N15" s="457"/>
      <c r="O15" s="1"/>
      <c r="P15" s="84"/>
      <c r="Q15" s="1"/>
      <c r="R15" s="101" t="s">
        <v>49</v>
      </c>
      <c r="S15" s="84">
        <v>0</v>
      </c>
      <c r="T15" s="1"/>
      <c r="U15" s="101" t="s">
        <v>64</v>
      </c>
      <c r="V15" s="84">
        <v>0</v>
      </c>
      <c r="W15" s="1"/>
      <c r="X15" s="101" t="s">
        <v>61</v>
      </c>
      <c r="Y15" s="84">
        <v>0</v>
      </c>
      <c r="Z15" s="1"/>
      <c r="AA15" s="105"/>
      <c r="AB15" s="64"/>
    </row>
    <row r="16" spans="2:28" x14ac:dyDescent="0.2">
      <c r="B16" s="25"/>
      <c r="E16" s="160"/>
      <c r="G16" s="126">
        <v>0</v>
      </c>
      <c r="H16" s="215">
        <v>0</v>
      </c>
      <c r="I16" s="84">
        <f>G16*H16</f>
        <v>0</v>
      </c>
      <c r="K16" s="9"/>
      <c r="M16" s="103"/>
      <c r="N16" s="457"/>
      <c r="O16" s="1"/>
      <c r="P16" s="84"/>
      <c r="Q16" s="1"/>
      <c r="R16" s="101" t="s">
        <v>45</v>
      </c>
      <c r="S16" s="84">
        <v>0</v>
      </c>
      <c r="T16" s="1"/>
      <c r="U16" s="101" t="s">
        <v>60</v>
      </c>
      <c r="V16" s="84">
        <v>0</v>
      </c>
      <c r="W16" s="1"/>
      <c r="X16" s="101" t="s">
        <v>62</v>
      </c>
      <c r="Y16" s="84">
        <v>0</v>
      </c>
      <c r="Z16" s="1"/>
      <c r="AA16" s="105"/>
      <c r="AB16" s="64"/>
    </row>
    <row r="17" spans="2:28" x14ac:dyDescent="0.2">
      <c r="B17" s="25"/>
      <c r="E17" s="160"/>
      <c r="G17" s="126">
        <v>0</v>
      </c>
      <c r="H17" s="215">
        <v>0</v>
      </c>
      <c r="I17" s="84">
        <f>G17*H17</f>
        <v>0</v>
      </c>
      <c r="K17" s="9"/>
      <c r="M17" s="103"/>
      <c r="N17" s="457"/>
      <c r="O17" s="1"/>
      <c r="P17" s="84"/>
      <c r="Q17" s="1"/>
      <c r="R17" s="1"/>
      <c r="S17" s="84"/>
      <c r="T17" s="1"/>
      <c r="U17" s="101" t="s">
        <v>51</v>
      </c>
      <c r="V17" s="84">
        <v>0</v>
      </c>
      <c r="W17" s="1"/>
      <c r="X17" s="101" t="s">
        <v>63</v>
      </c>
      <c r="Y17" s="84">
        <v>0</v>
      </c>
      <c r="Z17" s="1"/>
      <c r="AA17" s="105"/>
      <c r="AB17" s="64"/>
    </row>
    <row r="18" spans="2:28" x14ac:dyDescent="0.2">
      <c r="B18" s="25"/>
      <c r="E18" s="160"/>
      <c r="G18" s="126">
        <v>0</v>
      </c>
      <c r="H18" s="215">
        <v>0</v>
      </c>
      <c r="I18" s="84">
        <f>G18*H18</f>
        <v>0</v>
      </c>
      <c r="K18" s="9"/>
      <c r="M18" s="103"/>
      <c r="N18" s="457"/>
      <c r="O18" s="1"/>
      <c r="P18" s="84"/>
      <c r="Q18" s="1"/>
      <c r="R18" s="100"/>
      <c r="S18" s="84"/>
      <c r="T18" s="1"/>
      <c r="U18" s="16" t="s">
        <v>66</v>
      </c>
      <c r="V18" s="84">
        <v>0</v>
      </c>
      <c r="W18" s="1"/>
      <c r="X18" s="1"/>
      <c r="Y18" s="84"/>
      <c r="Z18" s="1"/>
      <c r="AA18" s="105"/>
      <c r="AB18" s="64"/>
    </row>
    <row r="19" spans="2:28" x14ac:dyDescent="0.2">
      <c r="B19" s="25"/>
      <c r="E19" s="160"/>
      <c r="M19" s="103"/>
      <c r="N19" s="457"/>
      <c r="O19" s="1"/>
      <c r="P19" s="84"/>
      <c r="Q19" s="1"/>
      <c r="R19" s="1"/>
      <c r="S19" s="84"/>
      <c r="T19" s="1"/>
      <c r="U19" s="16" t="s">
        <v>65</v>
      </c>
      <c r="V19" s="84">
        <v>0</v>
      </c>
      <c r="W19" s="1"/>
      <c r="X19" s="1"/>
      <c r="Y19" s="84"/>
      <c r="Z19" s="1"/>
      <c r="AA19" s="105"/>
      <c r="AB19" s="64"/>
    </row>
    <row r="20" spans="2:28" x14ac:dyDescent="0.2">
      <c r="B20" s="25"/>
      <c r="C20" s="123" t="s">
        <v>52</v>
      </c>
      <c r="D20" s="158">
        <v>100</v>
      </c>
      <c r="E20" s="160"/>
      <c r="H20" s="135">
        <f>Bank!J182+Kasse!L199+SUM(Vorwochenende!G31,Vorwochenende!G53)</f>
        <v>0</v>
      </c>
      <c r="I20" s="134">
        <f>IF((D20+I22+I25+I31+I34+I37-Bank!J182-Kasse!L199-SUM(Vorwochenende!G31,Vorwochenende!G53))&lt;0,0,D20+I22+I25+I31+I34+I37-Bank!J182-Kasse!L199-SUM(Vorwochenende!G31,Vorwochenende!G53))</f>
        <v>4700</v>
      </c>
      <c r="K20" s="124">
        <f>V5</f>
        <v>4548.33</v>
      </c>
      <c r="M20" s="103"/>
      <c r="AB20" s="64"/>
    </row>
    <row r="21" spans="2:28" x14ac:dyDescent="0.2">
      <c r="B21" s="25"/>
      <c r="E21" s="160"/>
      <c r="M21" s="103"/>
      <c r="N21" s="457">
        <v>2015</v>
      </c>
      <c r="O21" s="1"/>
      <c r="P21" s="91">
        <v>10698.259999999997</v>
      </c>
      <c r="Q21" s="85"/>
      <c r="R21" s="85"/>
      <c r="S21" s="91">
        <v>3213.7900000000004</v>
      </c>
      <c r="T21" s="85"/>
      <c r="U21" s="85"/>
      <c r="V21" s="91">
        <v>4367.9400000000005</v>
      </c>
      <c r="W21" s="85"/>
      <c r="X21" s="85"/>
      <c r="Y21" s="91">
        <f>2316.46+Y22</f>
        <v>5044.16</v>
      </c>
      <c r="Z21" s="1"/>
      <c r="AA21" s="105">
        <f>SUM(P21:V21)+Y49</f>
        <v>26137.206666666665</v>
      </c>
      <c r="AB21" s="64"/>
    </row>
    <row r="22" spans="2:28" x14ac:dyDescent="0.2">
      <c r="B22" s="25"/>
      <c r="C22" s="85" t="s">
        <v>64</v>
      </c>
      <c r="D22" s="94">
        <v>800</v>
      </c>
      <c r="E22" s="160"/>
      <c r="I22" s="133">
        <f>IF(J22="x",I23,IF(I23&gt;D22,I23,D22))</f>
        <v>800</v>
      </c>
      <c r="J22" s="139"/>
      <c r="M22" s="103"/>
      <c r="N22" s="457"/>
      <c r="O22" s="1"/>
      <c r="P22" s="84"/>
      <c r="Q22" s="1"/>
      <c r="R22" s="101" t="s">
        <v>49</v>
      </c>
      <c r="S22" s="84">
        <v>0</v>
      </c>
      <c r="T22" s="1"/>
      <c r="U22" s="101" t="s">
        <v>64</v>
      </c>
      <c r="V22" s="84">
        <v>720</v>
      </c>
      <c r="W22" s="1"/>
      <c r="X22" s="101" t="s">
        <v>61</v>
      </c>
      <c r="Y22" s="99">
        <v>2727.7</v>
      </c>
      <c r="Z22" s="1"/>
      <c r="AA22" s="105"/>
      <c r="AB22" s="64"/>
    </row>
    <row r="23" spans="2:28" x14ac:dyDescent="0.2">
      <c r="B23" s="25"/>
      <c r="E23" s="160"/>
      <c r="H23" s="211">
        <v>0</v>
      </c>
      <c r="I23" s="94">
        <f>H23</f>
        <v>0</v>
      </c>
      <c r="M23" s="103"/>
      <c r="N23" s="457"/>
      <c r="O23" s="1"/>
      <c r="P23" s="84"/>
      <c r="Q23" s="1"/>
      <c r="R23" s="101" t="s">
        <v>45</v>
      </c>
      <c r="S23" s="84">
        <v>0</v>
      </c>
      <c r="T23" s="1"/>
      <c r="U23" s="101" t="s">
        <v>60</v>
      </c>
      <c r="V23" s="84">
        <v>1500</v>
      </c>
      <c r="W23" s="1"/>
      <c r="X23" s="101" t="s">
        <v>62</v>
      </c>
      <c r="Y23" s="84">
        <v>1120</v>
      </c>
      <c r="Z23" s="1"/>
      <c r="AA23" s="105"/>
      <c r="AB23" s="64"/>
    </row>
    <row r="24" spans="2:28" x14ac:dyDescent="0.2">
      <c r="B24" s="25"/>
      <c r="E24" s="160"/>
      <c r="M24" s="103"/>
      <c r="N24" s="457"/>
      <c r="O24" s="1"/>
      <c r="P24" s="84"/>
      <c r="Q24" s="1"/>
      <c r="R24" s="1"/>
      <c r="S24" s="84"/>
      <c r="T24" s="1"/>
      <c r="U24" s="101" t="s">
        <v>51</v>
      </c>
      <c r="V24" s="84">
        <v>1550</v>
      </c>
      <c r="W24" s="1"/>
      <c r="X24" s="101" t="s">
        <v>63</v>
      </c>
      <c r="Y24" s="84">
        <v>300</v>
      </c>
      <c r="Z24" s="1"/>
      <c r="AA24" s="105"/>
      <c r="AB24" s="64"/>
    </row>
    <row r="25" spans="2:28" x14ac:dyDescent="0.2">
      <c r="B25" s="25"/>
      <c r="C25" s="85" t="s">
        <v>60</v>
      </c>
      <c r="D25" s="94">
        <v>1500</v>
      </c>
      <c r="E25" s="160"/>
      <c r="I25" s="133">
        <f>IF(J25="x",SUM(I26:I29),IF(SUM(I26:I29)&gt;D25,SUM(I26:I29),D25))</f>
        <v>1500</v>
      </c>
      <c r="J25" s="138"/>
      <c r="M25" s="103"/>
      <c r="N25" s="457"/>
      <c r="O25" s="1"/>
      <c r="P25" s="84"/>
      <c r="Q25" s="1"/>
      <c r="R25" s="100"/>
      <c r="S25" s="84"/>
      <c r="T25" s="1"/>
      <c r="U25" s="16" t="s">
        <v>66</v>
      </c>
      <c r="V25" s="84">
        <v>455.85</v>
      </c>
      <c r="W25" s="1"/>
      <c r="X25" s="1"/>
      <c r="Y25" s="84"/>
      <c r="Z25" s="1"/>
      <c r="AA25" s="105"/>
      <c r="AB25" s="64"/>
    </row>
    <row r="26" spans="2:28" x14ac:dyDescent="0.2">
      <c r="B26" s="25"/>
      <c r="E26" s="160"/>
      <c r="F26" s="127">
        <v>160</v>
      </c>
      <c r="G26" s="141">
        <v>0</v>
      </c>
      <c r="H26" s="128">
        <v>0.2</v>
      </c>
      <c r="I26" s="100">
        <f>G26*F26*H26</f>
        <v>0</v>
      </c>
      <c r="K26" s="8"/>
      <c r="M26" s="103"/>
      <c r="N26" s="457"/>
      <c r="O26" s="1"/>
      <c r="P26" s="84"/>
      <c r="Q26" s="1"/>
      <c r="R26" s="1"/>
      <c r="S26" s="84"/>
      <c r="T26" s="1"/>
      <c r="U26" s="16" t="s">
        <v>65</v>
      </c>
      <c r="V26" s="84">
        <v>326.25</v>
      </c>
      <c r="W26" s="1"/>
      <c r="X26" s="1"/>
      <c r="Y26" s="84"/>
      <c r="Z26" s="1"/>
      <c r="AA26" s="105"/>
      <c r="AB26" s="64"/>
    </row>
    <row r="27" spans="2:28" x14ac:dyDescent="0.2">
      <c r="B27" s="25"/>
      <c r="E27" s="160"/>
      <c r="F27" s="127">
        <v>150</v>
      </c>
      <c r="G27" s="141">
        <v>0</v>
      </c>
      <c r="H27" s="128">
        <v>0.2</v>
      </c>
      <c r="I27" s="100">
        <f>G27*F27*H27</f>
        <v>0</v>
      </c>
      <c r="M27" s="103"/>
      <c r="AB27" s="64"/>
    </row>
    <row r="28" spans="2:28" x14ac:dyDescent="0.2">
      <c r="B28" s="25"/>
      <c r="E28" s="160"/>
      <c r="F28" s="127">
        <v>140</v>
      </c>
      <c r="G28" s="141">
        <v>0</v>
      </c>
      <c r="H28" s="128">
        <v>0.2</v>
      </c>
      <c r="I28" s="100">
        <f>G28*F28*H28</f>
        <v>0</v>
      </c>
      <c r="M28" s="103"/>
      <c r="N28" s="457">
        <v>2014</v>
      </c>
      <c r="O28" s="377"/>
      <c r="P28" s="91">
        <f>5480+2730+730</f>
        <v>8940</v>
      </c>
      <c r="Q28" s="85"/>
      <c r="R28" s="85"/>
      <c r="S28" s="91">
        <f>880+4970</f>
        <v>5850</v>
      </c>
      <c r="T28" s="85"/>
      <c r="U28" s="85"/>
      <c r="V28" s="91">
        <v>5425</v>
      </c>
      <c r="W28" s="85"/>
      <c r="X28" s="85"/>
      <c r="Y28" s="91">
        <v>7800</v>
      </c>
      <c r="Z28" s="101"/>
      <c r="AA28" s="105">
        <f>SUM(P28:Y28)</f>
        <v>28015</v>
      </c>
      <c r="AB28" s="64"/>
    </row>
    <row r="29" spans="2:28" x14ac:dyDescent="0.2">
      <c r="B29" s="25"/>
      <c r="E29" s="160"/>
      <c r="F29" s="127">
        <v>130</v>
      </c>
      <c r="G29" s="141">
        <v>0</v>
      </c>
      <c r="H29" s="128">
        <v>0.2</v>
      </c>
      <c r="I29" s="100">
        <f>G29*F29*H29</f>
        <v>0</v>
      </c>
      <c r="M29" s="103"/>
      <c r="N29" s="376"/>
      <c r="O29" s="377"/>
      <c r="P29" s="99"/>
      <c r="Q29" s="101"/>
      <c r="R29" s="101" t="s">
        <v>49</v>
      </c>
      <c r="S29" s="99">
        <v>0</v>
      </c>
      <c r="T29" s="101"/>
      <c r="U29" s="101" t="s">
        <v>64</v>
      </c>
      <c r="V29" s="99">
        <v>850</v>
      </c>
      <c r="W29" s="101"/>
      <c r="X29" s="101" t="s">
        <v>61</v>
      </c>
      <c r="Y29" s="99">
        <v>6100</v>
      </c>
      <c r="Z29" s="101"/>
      <c r="AA29" s="105"/>
      <c r="AB29" s="64"/>
    </row>
    <row r="30" spans="2:28" x14ac:dyDescent="0.2">
      <c r="B30" s="25"/>
      <c r="E30" s="160"/>
      <c r="M30" s="103"/>
      <c r="N30" s="376"/>
      <c r="O30" s="377"/>
      <c r="P30" s="99"/>
      <c r="Q30" s="101"/>
      <c r="R30" s="101" t="s">
        <v>45</v>
      </c>
      <c r="S30" s="99">
        <v>1830</v>
      </c>
      <c r="T30" s="101"/>
      <c r="U30" s="101" t="s">
        <v>60</v>
      </c>
      <c r="V30" s="99">
        <v>1500</v>
      </c>
      <c r="W30" s="101"/>
      <c r="X30" s="101" t="s">
        <v>62</v>
      </c>
      <c r="Y30" s="99">
        <v>730.12</v>
      </c>
      <c r="Z30" s="101"/>
      <c r="AA30" s="105"/>
      <c r="AB30" s="64"/>
    </row>
    <row r="31" spans="2:28" x14ac:dyDescent="0.2">
      <c r="B31" s="25"/>
      <c r="C31" s="85" t="s">
        <v>51</v>
      </c>
      <c r="D31" s="94">
        <v>1500</v>
      </c>
      <c r="E31" s="160"/>
      <c r="I31" s="133">
        <f>IF(J31="x",I32,IF(I32&gt;D31,I32,D31))</f>
        <v>1500</v>
      </c>
      <c r="J31" s="138"/>
      <c r="M31" s="103"/>
      <c r="N31" s="376"/>
      <c r="O31" s="377"/>
      <c r="P31" s="99"/>
      <c r="Q31" s="101"/>
      <c r="R31" s="101"/>
      <c r="S31" s="99"/>
      <c r="T31" s="101"/>
      <c r="U31" s="101" t="s">
        <v>51</v>
      </c>
      <c r="V31" s="99">
        <v>2060</v>
      </c>
      <c r="W31" s="101"/>
      <c r="X31" s="101" t="s">
        <v>63</v>
      </c>
      <c r="Y31" s="99">
        <v>300</v>
      </c>
      <c r="Z31" s="101"/>
      <c r="AA31" s="105"/>
      <c r="AB31" s="64"/>
    </row>
    <row r="32" spans="2:28" x14ac:dyDescent="0.2">
      <c r="B32" s="25"/>
      <c r="E32" s="160"/>
      <c r="H32" s="125">
        <v>0</v>
      </c>
      <c r="I32" s="94">
        <f>H32</f>
        <v>0</v>
      </c>
      <c r="M32" s="103"/>
      <c r="N32" s="376"/>
      <c r="O32" s="377"/>
      <c r="P32" s="99"/>
      <c r="Q32" s="101"/>
      <c r="R32" s="393"/>
      <c r="S32" s="99"/>
      <c r="T32" s="101"/>
      <c r="U32" s="16" t="s">
        <v>66</v>
      </c>
      <c r="V32" s="99">
        <v>254</v>
      </c>
      <c r="W32" s="101"/>
      <c r="X32" s="101"/>
      <c r="Y32" s="99"/>
      <c r="Z32" s="101"/>
      <c r="AA32" s="105"/>
      <c r="AB32" s="64"/>
    </row>
    <row r="33" spans="2:28" x14ac:dyDescent="0.2">
      <c r="B33" s="25"/>
      <c r="E33" s="160"/>
      <c r="M33" s="103"/>
      <c r="N33" s="376"/>
      <c r="O33" s="377"/>
      <c r="P33" s="99"/>
      <c r="Q33" s="101"/>
      <c r="R33" s="101"/>
      <c r="S33" s="99"/>
      <c r="T33" s="101"/>
      <c r="U33" s="16" t="s">
        <v>65</v>
      </c>
      <c r="V33" s="99">
        <v>760</v>
      </c>
      <c r="W33" s="101"/>
      <c r="X33" s="101"/>
      <c r="Y33" s="99"/>
      <c r="Z33" s="101"/>
      <c r="AA33" s="105"/>
      <c r="AB33" s="64"/>
    </row>
    <row r="34" spans="2:28" x14ac:dyDescent="0.2">
      <c r="B34" s="25"/>
      <c r="C34" s="119" t="s">
        <v>66</v>
      </c>
      <c r="D34" s="94">
        <v>300</v>
      </c>
      <c r="E34" s="160"/>
      <c r="I34" s="133">
        <f>IF(J34="x",I35,IF(I35&gt;D34,I35,D34))</f>
        <v>300</v>
      </c>
      <c r="J34" s="138"/>
      <c r="M34" s="103"/>
      <c r="AB34" s="64"/>
    </row>
    <row r="35" spans="2:28" x14ac:dyDescent="0.2">
      <c r="B35" s="25"/>
      <c r="E35" s="160"/>
      <c r="H35" s="211">
        <v>0</v>
      </c>
      <c r="I35" s="94">
        <f>H35</f>
        <v>0</v>
      </c>
      <c r="M35" s="103"/>
      <c r="N35" s="457">
        <v>2013</v>
      </c>
      <c r="O35" s="1"/>
      <c r="P35" s="91">
        <f>10235.35-748.26</f>
        <v>9487.09</v>
      </c>
      <c r="Q35" s="85"/>
      <c r="R35" s="85"/>
      <c r="S35" s="91">
        <v>6410.53</v>
      </c>
      <c r="T35" s="85"/>
      <c r="U35" s="85"/>
      <c r="V35" s="91">
        <v>4226.66</v>
      </c>
      <c r="W35" s="85"/>
      <c r="X35" s="85"/>
      <c r="Y35" s="91">
        <v>8311.73</v>
      </c>
      <c r="Z35" s="1"/>
      <c r="AA35" s="105">
        <f>SUM(P35:Y35)</f>
        <v>28436.01</v>
      </c>
      <c r="AB35" s="64"/>
    </row>
    <row r="36" spans="2:28" x14ac:dyDescent="0.2">
      <c r="B36" s="25"/>
      <c r="E36" s="160"/>
      <c r="H36" s="10"/>
      <c r="M36" s="103"/>
      <c r="N36" s="457"/>
      <c r="O36" s="1"/>
      <c r="P36" s="84"/>
      <c r="Q36" s="1"/>
      <c r="R36" s="101" t="s">
        <v>49</v>
      </c>
      <c r="S36" s="84">
        <v>0</v>
      </c>
      <c r="T36" s="1"/>
      <c r="U36" s="101" t="s">
        <v>64</v>
      </c>
      <c r="V36" s="84">
        <v>614.6</v>
      </c>
      <c r="W36" s="1"/>
      <c r="X36" s="101" t="s">
        <v>61</v>
      </c>
      <c r="Y36" s="84">
        <v>5757</v>
      </c>
      <c r="Z36" s="1"/>
      <c r="AA36" s="105"/>
      <c r="AB36" s="64"/>
    </row>
    <row r="37" spans="2:28" x14ac:dyDescent="0.2">
      <c r="B37" s="25"/>
      <c r="C37" s="119" t="s">
        <v>65</v>
      </c>
      <c r="D37" s="94">
        <v>500</v>
      </c>
      <c r="E37" s="160"/>
      <c r="H37" s="10"/>
      <c r="I37" s="133">
        <f>IF(J37="x",I38,IF(I38&gt;D37,I38,D37))</f>
        <v>500</v>
      </c>
      <c r="J37" s="139"/>
      <c r="M37" s="112"/>
      <c r="N37" s="457"/>
      <c r="O37" s="1"/>
      <c r="P37" s="84"/>
      <c r="Q37" s="1"/>
      <c r="R37" s="101" t="s">
        <v>45</v>
      </c>
      <c r="S37" s="84">
        <f>1357.45+1197</f>
        <v>2554.4499999999998</v>
      </c>
      <c r="T37" s="1"/>
      <c r="U37" s="101" t="s">
        <v>60</v>
      </c>
      <c r="V37" s="84">
        <v>1400</v>
      </c>
      <c r="W37" s="1"/>
      <c r="X37" s="101" t="s">
        <v>62</v>
      </c>
      <c r="Y37" s="84">
        <v>730.12</v>
      </c>
      <c r="Z37" s="1"/>
      <c r="AA37" s="105"/>
      <c r="AB37" s="64"/>
    </row>
    <row r="38" spans="2:28" x14ac:dyDescent="0.2">
      <c r="B38" s="25"/>
      <c r="E38" s="160"/>
      <c r="H38" s="211">
        <v>0</v>
      </c>
      <c r="I38" s="94">
        <f>H38</f>
        <v>0</v>
      </c>
      <c r="M38" s="112"/>
      <c r="N38" s="457"/>
      <c r="O38" s="1"/>
      <c r="P38" s="84"/>
      <c r="Q38" s="1"/>
      <c r="R38" s="1"/>
      <c r="S38" s="84"/>
      <c r="T38" s="1"/>
      <c r="U38" s="101" t="s">
        <v>51</v>
      </c>
      <c r="V38" s="84">
        <v>1110</v>
      </c>
      <c r="W38" s="1"/>
      <c r="X38" s="101" t="s">
        <v>63</v>
      </c>
      <c r="Y38" s="84">
        <v>300</v>
      </c>
      <c r="Z38" s="1"/>
      <c r="AA38" s="105"/>
      <c r="AB38" s="64"/>
    </row>
    <row r="39" spans="2:28" x14ac:dyDescent="0.2">
      <c r="B39" s="25"/>
      <c r="E39" s="160"/>
      <c r="F39" s="212" t="s">
        <v>85</v>
      </c>
      <c r="M39" s="112"/>
      <c r="N39" s="457"/>
      <c r="O39" s="1"/>
      <c r="P39" s="84"/>
      <c r="Q39" s="1"/>
      <c r="R39" s="100"/>
      <c r="S39" s="84"/>
      <c r="T39" s="1"/>
      <c r="U39" s="16" t="s">
        <v>66</v>
      </c>
      <c r="V39" s="84">
        <v>220</v>
      </c>
      <c r="W39" s="1"/>
      <c r="X39" s="1"/>
      <c r="Y39" s="84"/>
      <c r="Z39" s="1"/>
      <c r="AA39" s="105"/>
      <c r="AB39" s="64"/>
    </row>
    <row r="40" spans="2:28" x14ac:dyDescent="0.2">
      <c r="B40" s="25"/>
      <c r="C40" s="123" t="s">
        <v>2</v>
      </c>
      <c r="D40" s="158">
        <v>1000</v>
      </c>
      <c r="E40" s="160"/>
      <c r="F40" s="278">
        <v>0</v>
      </c>
      <c r="H40" s="135">
        <f>Bank!M182+Kasse!M199+Vorwochenende!H53-F40</f>
        <v>0</v>
      </c>
      <c r="I40" s="134">
        <f>IF((D40+I42+I45+I48-Bank!M182-Kasse!M199-Vorwochenende!H53+F40)&lt;0,0,D40+I42+I45+I48-Bank!M182-Kasse!M199-Vorwochenende!H53+F40)</f>
        <v>7900</v>
      </c>
      <c r="K40" s="124">
        <f>Y5</f>
        <v>7857.2166666666672</v>
      </c>
      <c r="M40" s="112"/>
      <c r="N40" s="457"/>
      <c r="O40" s="1"/>
      <c r="P40" s="84"/>
      <c r="Q40" s="1"/>
      <c r="R40" s="1"/>
      <c r="S40" s="84"/>
      <c r="T40" s="1"/>
      <c r="U40" s="16" t="s">
        <v>65</v>
      </c>
      <c r="V40" s="84">
        <v>535.26</v>
      </c>
      <c r="W40" s="1"/>
      <c r="X40" s="1"/>
      <c r="Y40" s="84"/>
      <c r="Z40" s="1"/>
      <c r="AA40" s="105"/>
      <c r="AB40" s="64"/>
    </row>
    <row r="41" spans="2:28" x14ac:dyDescent="0.2">
      <c r="B41" s="25"/>
      <c r="E41" s="160"/>
      <c r="M41" s="112"/>
      <c r="AB41" s="64"/>
    </row>
    <row r="42" spans="2:28" x14ac:dyDescent="0.2">
      <c r="B42" s="25"/>
      <c r="C42" s="85" t="s">
        <v>61</v>
      </c>
      <c r="D42" s="94">
        <v>5800</v>
      </c>
      <c r="E42" s="160"/>
      <c r="I42" s="133">
        <f>IF(J42="x",I43,IF(I43&gt;D42,I43,D42))</f>
        <v>5800</v>
      </c>
      <c r="J42" s="138"/>
      <c r="M42" s="103"/>
      <c r="N42" s="457">
        <v>2012</v>
      </c>
      <c r="O42" s="1"/>
      <c r="P42" s="91">
        <v>8424.23</v>
      </c>
      <c r="Q42" s="85"/>
      <c r="R42" s="85"/>
      <c r="S42" s="91">
        <f>2910.25+S44</f>
        <v>8490.9</v>
      </c>
      <c r="T42" s="85"/>
      <c r="U42" s="85"/>
      <c r="V42" s="91">
        <f>SUM(V43:V48)</f>
        <v>4173.72</v>
      </c>
      <c r="W42" s="85"/>
      <c r="X42" s="85"/>
      <c r="Y42" s="91">
        <v>7459.92</v>
      </c>
      <c r="Z42" s="1"/>
      <c r="AA42" s="105">
        <f>SUM(P42:Y42)</f>
        <v>28548.769999999997</v>
      </c>
      <c r="AB42" s="64"/>
    </row>
    <row r="43" spans="2:28" ht="12.75" customHeight="1" x14ac:dyDescent="0.2">
      <c r="B43" s="25"/>
      <c r="E43" s="160"/>
      <c r="H43" s="125">
        <v>0</v>
      </c>
      <c r="I43" s="94">
        <f>H43</f>
        <v>0</v>
      </c>
      <c r="M43" s="113"/>
      <c r="N43" s="457"/>
      <c r="O43" s="1"/>
      <c r="P43" s="84"/>
      <c r="Q43" s="1"/>
      <c r="R43" s="101" t="s">
        <v>49</v>
      </c>
      <c r="S43" s="84">
        <v>0</v>
      </c>
      <c r="T43" s="1"/>
      <c r="U43" s="101" t="s">
        <v>64</v>
      </c>
      <c r="V43" s="84">
        <v>1104.1500000000001</v>
      </c>
      <c r="W43" s="1"/>
      <c r="X43" s="101" t="s">
        <v>61</v>
      </c>
      <c r="Y43" s="84">
        <v>5840.97</v>
      </c>
      <c r="Z43" s="1"/>
      <c r="AA43" s="105"/>
      <c r="AB43" s="64"/>
    </row>
    <row r="44" spans="2:28" ht="12.75" customHeight="1" x14ac:dyDescent="0.2">
      <c r="B44" s="25"/>
      <c r="E44" s="160"/>
      <c r="M44" s="113"/>
      <c r="N44" s="457"/>
      <c r="O44" s="1"/>
      <c r="P44" s="84"/>
      <c r="Q44" s="1"/>
      <c r="R44" s="101" t="s">
        <v>45</v>
      </c>
      <c r="S44" s="84">
        <v>5580.65</v>
      </c>
      <c r="T44" s="1"/>
      <c r="U44" s="101" t="s">
        <v>60</v>
      </c>
      <c r="V44" s="84">
        <v>1439.57</v>
      </c>
      <c r="W44" s="1"/>
      <c r="X44" s="101" t="s">
        <v>62</v>
      </c>
      <c r="Y44" s="84">
        <v>708.4</v>
      </c>
      <c r="Z44" s="1"/>
      <c r="AA44" s="105"/>
      <c r="AB44" s="64"/>
    </row>
    <row r="45" spans="2:28" ht="12.75" customHeight="1" x14ac:dyDescent="0.2">
      <c r="B45" s="25"/>
      <c r="C45" s="85" t="s">
        <v>62</v>
      </c>
      <c r="D45" s="94">
        <v>800</v>
      </c>
      <c r="E45" s="160"/>
      <c r="I45" s="133">
        <f>IF(J45="x",I46,IF(I46&gt;D45,I46,D45))</f>
        <v>800</v>
      </c>
      <c r="J45" s="138"/>
      <c r="M45" s="113"/>
      <c r="N45" s="457"/>
      <c r="O45" s="1"/>
      <c r="P45" s="84"/>
      <c r="Q45" s="1"/>
      <c r="R45" s="1"/>
      <c r="S45" s="84"/>
      <c r="T45" s="1"/>
      <c r="U45" s="101" t="s">
        <v>51</v>
      </c>
      <c r="V45" s="84">
        <v>980</v>
      </c>
      <c r="W45" s="1"/>
      <c r="X45" s="101" t="s">
        <v>63</v>
      </c>
      <c r="Y45" s="84">
        <v>315</v>
      </c>
      <c r="Z45" s="1"/>
      <c r="AA45" s="105"/>
      <c r="AB45" s="64"/>
    </row>
    <row r="46" spans="2:28" ht="12.75" customHeight="1" x14ac:dyDescent="0.2">
      <c r="B46" s="25"/>
      <c r="E46" s="160"/>
      <c r="H46" s="125">
        <v>0</v>
      </c>
      <c r="I46" s="94">
        <f>H46</f>
        <v>0</v>
      </c>
      <c r="M46" s="113"/>
      <c r="N46" s="457"/>
      <c r="O46" s="1"/>
      <c r="P46" s="84"/>
      <c r="Q46" s="1"/>
      <c r="R46" s="100"/>
      <c r="S46" s="84"/>
      <c r="T46" s="1"/>
      <c r="U46" s="16" t="s">
        <v>66</v>
      </c>
      <c r="V46" s="84">
        <v>150</v>
      </c>
      <c r="W46" s="1"/>
      <c r="X46" s="1"/>
      <c r="Y46" s="84"/>
      <c r="Z46" s="1"/>
      <c r="AA46" s="105"/>
      <c r="AB46" s="64"/>
    </row>
    <row r="47" spans="2:28" ht="12.75" customHeight="1" x14ac:dyDescent="0.2">
      <c r="B47" s="25"/>
      <c r="E47" s="160"/>
      <c r="M47" s="113"/>
      <c r="N47" s="457"/>
      <c r="O47" s="1"/>
      <c r="P47" s="84"/>
      <c r="Q47" s="1"/>
      <c r="R47" s="1"/>
      <c r="S47" s="84"/>
      <c r="T47" s="1"/>
      <c r="U47" s="16" t="s">
        <v>65</v>
      </c>
      <c r="V47" s="84">
        <v>500</v>
      </c>
      <c r="W47" s="1"/>
      <c r="X47" s="1"/>
      <c r="Y47" s="84"/>
      <c r="Z47" s="1"/>
      <c r="AA47" s="105"/>
      <c r="AB47" s="64"/>
    </row>
    <row r="48" spans="2:28" ht="12.75" customHeight="1" x14ac:dyDescent="0.2">
      <c r="B48" s="25"/>
      <c r="C48" s="85" t="s">
        <v>63</v>
      </c>
      <c r="D48" s="94">
        <v>300</v>
      </c>
      <c r="E48" s="160"/>
      <c r="I48" s="133">
        <f>IF(J48="x",I49,IF(I49&gt;D48,I49,D48))</f>
        <v>300</v>
      </c>
      <c r="J48" s="138"/>
      <c r="M48" s="113"/>
      <c r="N48" s="1"/>
      <c r="O48" s="1"/>
      <c r="P48" s="84"/>
      <c r="Q48" s="1"/>
      <c r="R48" s="1"/>
      <c r="S48" s="84"/>
      <c r="T48" s="1"/>
      <c r="U48" s="16"/>
      <c r="V48" s="84"/>
      <c r="W48" s="1"/>
      <c r="X48" s="1"/>
      <c r="Y48" s="84"/>
      <c r="Z48" s="1"/>
      <c r="AA48" s="105"/>
      <c r="AB48" s="64"/>
    </row>
    <row r="49" spans="2:28" ht="12.75" customHeight="1" x14ac:dyDescent="0.2">
      <c r="B49" s="25"/>
      <c r="C49" s="85"/>
      <c r="D49" s="94"/>
      <c r="H49" s="125">
        <v>0</v>
      </c>
      <c r="I49" s="94">
        <f>H49</f>
        <v>0</v>
      </c>
      <c r="M49" s="113"/>
      <c r="N49" s="136" t="s">
        <v>67</v>
      </c>
      <c r="O49" s="1"/>
      <c r="P49" s="114">
        <f>SUM(P14:P42)/4</f>
        <v>9387.3949999999986</v>
      </c>
      <c r="Q49" s="115"/>
      <c r="R49" s="115"/>
      <c r="S49" s="114">
        <f>(S14+S21+S28+S35+S42)/4</f>
        <v>5991.3050000000003</v>
      </c>
      <c r="T49" s="115"/>
      <c r="U49" s="115"/>
      <c r="V49" s="114">
        <f>(V14+V21+V28+V35+V42)/4</f>
        <v>4548.33</v>
      </c>
      <c r="W49" s="115"/>
      <c r="X49" s="115"/>
      <c r="Y49" s="114">
        <f>(Y14+Y28+Y35+Y42)/3</f>
        <v>7857.2166666666672</v>
      </c>
      <c r="Z49" s="116"/>
      <c r="AA49" s="117">
        <f>SUM(AA14:AA42)/4</f>
        <v>27784.246666666666</v>
      </c>
      <c r="AB49" s="64"/>
    </row>
    <row r="50" spans="2:28" ht="12.75" customHeight="1" thickBot="1" x14ac:dyDescent="0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07"/>
      <c r="N50" s="107"/>
      <c r="O50" s="107"/>
      <c r="P50" s="88"/>
      <c r="Q50" s="23"/>
      <c r="R50" s="108"/>
      <c r="S50" s="23"/>
      <c r="T50" s="23"/>
      <c r="U50" s="23"/>
      <c r="V50" s="23"/>
      <c r="W50" s="23"/>
      <c r="X50" s="23"/>
      <c r="Y50" s="23"/>
      <c r="Z50" s="23"/>
      <c r="AA50" s="23"/>
      <c r="AB50" s="67"/>
    </row>
    <row r="51" spans="2:28" ht="12.75" customHeight="1" x14ac:dyDescent="0.2">
      <c r="M51" s="7"/>
    </row>
    <row r="52" spans="2:28" ht="12.75" customHeight="1" thickBot="1" x14ac:dyDescent="0.25"/>
    <row r="53" spans="2:28" ht="12.75" customHeight="1" x14ac:dyDescent="0.2">
      <c r="B53" s="61"/>
      <c r="C53" s="102"/>
      <c r="D53" s="62"/>
      <c r="E53" s="62"/>
      <c r="F53" s="62"/>
      <c r="G53" s="62"/>
      <c r="H53" s="62"/>
      <c r="I53" s="63"/>
    </row>
    <row r="54" spans="2:28" x14ac:dyDescent="0.2">
      <c r="B54" s="25"/>
      <c r="C54" s="11" t="s">
        <v>54</v>
      </c>
      <c r="D54" s="11"/>
      <c r="E54" s="94">
        <f>F54+E58+E66+E75+E90</f>
        <v>29536.5</v>
      </c>
      <c r="F54" s="294">
        <f>F58+F66+F75+F90</f>
        <v>29536.5</v>
      </c>
      <c r="H54" s="1"/>
      <c r="I54" s="64"/>
    </row>
    <row r="55" spans="2:28" x14ac:dyDescent="0.2">
      <c r="B55" s="25"/>
      <c r="C55" s="11"/>
      <c r="D55" s="11"/>
      <c r="G55" s="1"/>
      <c r="H55" s="1"/>
      <c r="I55" s="64"/>
    </row>
    <row r="56" spans="2:28" ht="12.75" customHeight="1" x14ac:dyDescent="0.2">
      <c r="B56" s="25"/>
      <c r="C56" s="460"/>
      <c r="D56" s="460"/>
      <c r="E56" s="459" t="s">
        <v>70</v>
      </c>
      <c r="F56" s="459" t="s">
        <v>69</v>
      </c>
      <c r="G56" s="140" t="s">
        <v>71</v>
      </c>
      <c r="H56" s="1"/>
      <c r="I56" s="64"/>
    </row>
    <row r="57" spans="2:28" ht="12.75" customHeight="1" x14ac:dyDescent="0.2">
      <c r="B57" s="25"/>
      <c r="C57" s="1"/>
      <c r="D57" s="1"/>
      <c r="E57" s="1"/>
      <c r="F57" s="1"/>
      <c r="G57" s="1"/>
      <c r="H57" s="1"/>
      <c r="I57" s="64"/>
    </row>
    <row r="58" spans="2:28" x14ac:dyDescent="0.2">
      <c r="B58" s="25"/>
      <c r="C58" s="85" t="s">
        <v>55</v>
      </c>
      <c r="D58" s="1"/>
      <c r="E58" s="110">
        <f>Bank!F97</f>
        <v>0</v>
      </c>
      <c r="F58" s="134">
        <f>IF(G58="x",0,SUM(F60:F63)-E58)</f>
        <v>10740</v>
      </c>
      <c r="G58" s="138"/>
      <c r="H58" s="1"/>
      <c r="I58" s="463"/>
    </row>
    <row r="59" spans="2:28" x14ac:dyDescent="0.2">
      <c r="B59" s="25"/>
      <c r="C59" s="1"/>
      <c r="D59" s="1"/>
      <c r="E59" s="1"/>
      <c r="F59" s="1"/>
      <c r="G59" s="1"/>
      <c r="H59" s="1"/>
      <c r="I59" s="463"/>
    </row>
    <row r="60" spans="2:28" x14ac:dyDescent="0.2">
      <c r="B60" s="25"/>
      <c r="C60" s="101" t="s">
        <v>116</v>
      </c>
      <c r="D60" s="126">
        <v>40</v>
      </c>
      <c r="E60" s="128">
        <v>160</v>
      </c>
      <c r="F60" s="84">
        <f>D60*E60</f>
        <v>6400</v>
      </c>
      <c r="G60" s="1"/>
      <c r="H60" s="1"/>
      <c r="I60" s="463"/>
    </row>
    <row r="61" spans="2:28" x14ac:dyDescent="0.2">
      <c r="B61" s="25"/>
      <c r="C61" s="386" t="s">
        <v>113</v>
      </c>
      <c r="D61" s="130">
        <v>20</v>
      </c>
      <c r="E61" s="131">
        <v>150</v>
      </c>
      <c r="F61" s="390">
        <f>D61*E61</f>
        <v>3000</v>
      </c>
      <c r="G61" s="1"/>
      <c r="H61" s="1"/>
      <c r="I61" s="463"/>
    </row>
    <row r="62" spans="2:28" x14ac:dyDescent="0.2">
      <c r="B62" s="25"/>
      <c r="C62" s="391" t="s">
        <v>115</v>
      </c>
      <c r="D62" s="142">
        <v>6</v>
      </c>
      <c r="E62" s="132">
        <v>170</v>
      </c>
      <c r="F62" s="392">
        <f>D62*E62</f>
        <v>1020</v>
      </c>
      <c r="G62" s="1"/>
      <c r="H62" s="1"/>
      <c r="I62" s="463"/>
    </row>
    <row r="63" spans="2:28" x14ac:dyDescent="0.2">
      <c r="B63" s="25"/>
      <c r="C63" s="16" t="s">
        <v>114</v>
      </c>
      <c r="D63" s="141">
        <v>2</v>
      </c>
      <c r="E63" s="128">
        <v>160</v>
      </c>
      <c r="F63" s="84">
        <f>D63*E63</f>
        <v>320</v>
      </c>
      <c r="G63" s="1"/>
      <c r="H63" s="1"/>
      <c r="I63" s="463"/>
    </row>
    <row r="64" spans="2:28" ht="12.75" customHeight="1" x14ac:dyDescent="0.2">
      <c r="B64" s="25"/>
      <c r="C64" s="1"/>
      <c r="D64" s="1"/>
      <c r="E64" s="1"/>
      <c r="F64" s="84"/>
      <c r="G64" s="1"/>
      <c r="H64" s="1"/>
      <c r="I64" s="463"/>
    </row>
    <row r="65" spans="2:9" x14ac:dyDescent="0.2">
      <c r="B65" s="25"/>
      <c r="C65" s="1"/>
      <c r="D65" s="1"/>
      <c r="E65" s="84"/>
      <c r="F65" s="84"/>
      <c r="G65" s="1"/>
      <c r="H65" s="1"/>
      <c r="I65" s="463"/>
    </row>
    <row r="66" spans="2:9" x14ac:dyDescent="0.2">
      <c r="B66" s="25"/>
      <c r="C66" s="85" t="s">
        <v>74</v>
      </c>
      <c r="D66" s="1"/>
      <c r="E66" s="110">
        <f>SUM(Vorwochenende!L7:L31,Vorwochenende!P7:P31,Abrechnung!G17:H106)</f>
        <v>0</v>
      </c>
      <c r="F66" s="134">
        <f>MAX(0,IF(G66="x",0,SUM(F68:F72)-E66))</f>
        <v>8000</v>
      </c>
      <c r="G66" s="138"/>
      <c r="H66" s="1"/>
      <c r="I66" s="463"/>
    </row>
    <row r="67" spans="2:9" x14ac:dyDescent="0.2">
      <c r="B67" s="25"/>
      <c r="C67" s="1"/>
      <c r="D67" s="1"/>
      <c r="E67" s="84"/>
      <c r="F67" s="84"/>
      <c r="G67" s="1"/>
      <c r="H67" s="1"/>
      <c r="I67" s="463"/>
    </row>
    <row r="68" spans="2:9" x14ac:dyDescent="0.2">
      <c r="B68" s="25"/>
      <c r="C68" s="386" t="s">
        <v>46</v>
      </c>
      <c r="D68" s="385">
        <v>40</v>
      </c>
      <c r="E68" s="131">
        <v>30</v>
      </c>
      <c r="F68" s="387">
        <f>D68*E68</f>
        <v>1200</v>
      </c>
      <c r="G68" s="1"/>
      <c r="H68" s="1"/>
      <c r="I68" s="463"/>
    </row>
    <row r="69" spans="2:9" x14ac:dyDescent="0.2">
      <c r="B69" s="25"/>
      <c r="C69" s="386" t="s">
        <v>153</v>
      </c>
      <c r="D69" s="385">
        <v>40</v>
      </c>
      <c r="E69" s="131">
        <v>20</v>
      </c>
      <c r="F69" s="387">
        <f>D69*E69</f>
        <v>800</v>
      </c>
      <c r="G69" s="1"/>
      <c r="H69" s="1"/>
      <c r="I69" s="463"/>
    </row>
    <row r="70" spans="2:9" x14ac:dyDescent="0.2">
      <c r="B70" s="25"/>
      <c r="C70" s="16" t="s">
        <v>154</v>
      </c>
      <c r="D70" s="141">
        <v>40</v>
      </c>
      <c r="E70" s="128">
        <v>70</v>
      </c>
      <c r="F70" s="387">
        <f>D70*E70</f>
        <v>2800</v>
      </c>
      <c r="G70" s="1"/>
      <c r="H70" s="1"/>
      <c r="I70" s="463"/>
    </row>
    <row r="71" spans="2:9" x14ac:dyDescent="0.2">
      <c r="B71" s="25"/>
      <c r="C71" s="388" t="s">
        <v>155</v>
      </c>
      <c r="D71" s="142">
        <v>40</v>
      </c>
      <c r="E71" s="132">
        <v>30</v>
      </c>
      <c r="F71" s="389">
        <f>D71*E71</f>
        <v>1200</v>
      </c>
      <c r="G71" s="1"/>
      <c r="H71" s="1"/>
      <c r="I71" s="463"/>
    </row>
    <row r="72" spans="2:9" x14ac:dyDescent="0.2">
      <c r="B72" s="25"/>
      <c r="C72" s="468" t="s">
        <v>156</v>
      </c>
      <c r="D72" s="469"/>
      <c r="E72" s="470"/>
      <c r="F72" s="471">
        <v>2000</v>
      </c>
      <c r="G72" s="1"/>
      <c r="H72" s="1"/>
      <c r="I72" s="463"/>
    </row>
    <row r="73" spans="2:9" x14ac:dyDescent="0.2">
      <c r="B73" s="25"/>
      <c r="C73" s="1"/>
      <c r="D73" s="1"/>
      <c r="E73" s="1"/>
      <c r="F73" s="99"/>
      <c r="G73" s="1"/>
      <c r="H73" s="1"/>
      <c r="I73" s="463"/>
    </row>
    <row r="74" spans="2:9" x14ac:dyDescent="0.2">
      <c r="B74" s="25"/>
      <c r="C74" s="1"/>
      <c r="D74" s="1"/>
      <c r="E74" s="1"/>
      <c r="F74" s="1"/>
      <c r="G74" s="1"/>
      <c r="H74" s="1"/>
      <c r="I74" s="463"/>
    </row>
    <row r="75" spans="2:9" x14ac:dyDescent="0.2">
      <c r="B75" s="25"/>
      <c r="C75" s="261" t="s">
        <v>56</v>
      </c>
      <c r="D75" s="235"/>
      <c r="E75" s="262">
        <f>SUM(Bank!N32:N46,Vorwochenende!L52:L53)</f>
        <v>0</v>
      </c>
      <c r="F75" s="134">
        <f>IF(G75="x",0,SUM(G79:H87)-E75)</f>
        <v>9130</v>
      </c>
      <c r="G75" s="263"/>
      <c r="H75" s="235"/>
      <c r="I75" s="463"/>
    </row>
    <row r="76" spans="2:9" ht="15" customHeight="1" x14ac:dyDescent="0.2">
      <c r="B76" s="25"/>
      <c r="C76" s="235"/>
      <c r="D76" s="235"/>
      <c r="E76" s="235"/>
      <c r="F76" s="235"/>
      <c r="G76" s="235"/>
      <c r="H76" s="235"/>
      <c r="I76" s="463"/>
    </row>
    <row r="77" spans="2:9" ht="15" customHeight="1" x14ac:dyDescent="0.2">
      <c r="B77" s="25"/>
      <c r="C77" s="234"/>
      <c r="D77" s="264" t="s">
        <v>89</v>
      </c>
      <c r="E77" s="264" t="s">
        <v>88</v>
      </c>
      <c r="F77" s="264" t="s">
        <v>90</v>
      </c>
      <c r="G77" s="234"/>
      <c r="H77" s="296" t="s">
        <v>28</v>
      </c>
      <c r="I77" s="463"/>
    </row>
    <row r="78" spans="2:9" x14ac:dyDescent="0.2">
      <c r="B78" s="25"/>
      <c r="C78" s="265" t="s">
        <v>47</v>
      </c>
      <c r="D78" s="266"/>
      <c r="E78" s="266"/>
      <c r="F78" s="267"/>
      <c r="G78" s="234"/>
      <c r="H78" s="234"/>
      <c r="I78" s="463"/>
    </row>
    <row r="79" spans="2:9" x14ac:dyDescent="0.2">
      <c r="B79" s="25"/>
      <c r="C79" s="268" t="s">
        <v>92</v>
      </c>
      <c r="D79" s="276">
        <v>40</v>
      </c>
      <c r="E79" s="276">
        <v>5</v>
      </c>
      <c r="F79" s="277">
        <v>2</v>
      </c>
      <c r="G79" s="717">
        <f>E79*D79*F79</f>
        <v>400</v>
      </c>
      <c r="H79" s="717"/>
      <c r="I79" s="463"/>
    </row>
    <row r="80" spans="2:9" x14ac:dyDescent="0.2">
      <c r="B80" s="25"/>
      <c r="C80" s="268" t="s">
        <v>93</v>
      </c>
      <c r="D80" s="276">
        <v>120</v>
      </c>
      <c r="E80" s="276">
        <v>10</v>
      </c>
      <c r="F80" s="277">
        <v>2</v>
      </c>
      <c r="G80" s="717">
        <f>E80*D80*F80</f>
        <v>2400</v>
      </c>
      <c r="H80" s="717"/>
      <c r="I80" s="463"/>
    </row>
    <row r="81" spans="2:9" x14ac:dyDescent="0.2">
      <c r="B81" s="25"/>
      <c r="C81" s="268" t="s">
        <v>94</v>
      </c>
      <c r="D81" s="276">
        <v>40</v>
      </c>
      <c r="E81" s="276">
        <v>15</v>
      </c>
      <c r="F81" s="277">
        <v>2</v>
      </c>
      <c r="G81" s="717">
        <f>E81*D81*F81</f>
        <v>1200</v>
      </c>
      <c r="H81" s="717"/>
      <c r="I81" s="463"/>
    </row>
    <row r="82" spans="2:9" x14ac:dyDescent="0.2">
      <c r="B82" s="25"/>
      <c r="C82" s="234"/>
      <c r="D82" s="266"/>
      <c r="E82" s="266"/>
      <c r="F82" s="269"/>
      <c r="G82" s="234"/>
      <c r="H82" s="234"/>
      <c r="I82" s="463"/>
    </row>
    <row r="83" spans="2:9" x14ac:dyDescent="0.2">
      <c r="B83" s="25"/>
      <c r="C83" s="265" t="s">
        <v>48</v>
      </c>
      <c r="D83" s="266"/>
      <c r="E83" s="266"/>
      <c r="F83" s="269"/>
      <c r="G83" s="234"/>
      <c r="H83" s="234"/>
      <c r="I83" s="463"/>
    </row>
    <row r="84" spans="2:9" x14ac:dyDescent="0.2">
      <c r="B84" s="25"/>
      <c r="C84" s="268" t="s">
        <v>92</v>
      </c>
      <c r="D84" s="276">
        <v>40</v>
      </c>
      <c r="E84" s="276">
        <v>5</v>
      </c>
      <c r="F84" s="277">
        <v>2</v>
      </c>
      <c r="G84" s="717">
        <f>(ROUND(D84/7-0.49,0)-1)*E84*7.5+((D84-(ROUND(D84/7-0.49,0))-1)*F84*E84)</f>
        <v>490</v>
      </c>
      <c r="H84" s="717"/>
      <c r="I84" s="463"/>
    </row>
    <row r="85" spans="2:9" x14ac:dyDescent="0.2">
      <c r="B85" s="25"/>
      <c r="C85" s="268" t="s">
        <v>93</v>
      </c>
      <c r="D85" s="276">
        <v>120</v>
      </c>
      <c r="E85" s="276">
        <v>10</v>
      </c>
      <c r="F85" s="277">
        <v>2</v>
      </c>
      <c r="G85" s="717">
        <f>(ROUND(D85/7-0.49,0)-1)*E85*7.5+((D85-(ROUND(D85/7-0.49,0))-1)*F85*E85)</f>
        <v>3240</v>
      </c>
      <c r="H85" s="717"/>
      <c r="I85" s="463"/>
    </row>
    <row r="86" spans="2:9" x14ac:dyDescent="0.2">
      <c r="B86" s="25"/>
      <c r="C86" s="268" t="s">
        <v>91</v>
      </c>
      <c r="D86" s="276">
        <v>0</v>
      </c>
      <c r="E86" s="276">
        <v>0</v>
      </c>
      <c r="F86" s="277">
        <v>4</v>
      </c>
      <c r="G86" s="717">
        <f>(ROUND(D86/7-0.49,0)-1)*E86*7.5+((D86-(ROUND(D86/7-0.49,0))-1)*F86*E86)</f>
        <v>0</v>
      </c>
      <c r="H86" s="717"/>
      <c r="I86" s="463"/>
    </row>
    <row r="87" spans="2:9" x14ac:dyDescent="0.2">
      <c r="B87" s="25"/>
      <c r="C87" s="268" t="s">
        <v>95</v>
      </c>
      <c r="D87" s="276">
        <v>40</v>
      </c>
      <c r="E87" s="276">
        <v>10</v>
      </c>
      <c r="F87" s="277">
        <v>3.5</v>
      </c>
      <c r="G87" s="717">
        <f>E87*D87*F87</f>
        <v>1400</v>
      </c>
      <c r="H87" s="717"/>
      <c r="I87" s="463"/>
    </row>
    <row r="88" spans="2:9" x14ac:dyDescent="0.2">
      <c r="B88" s="25"/>
      <c r="C88" s="271"/>
      <c r="D88" s="272"/>
      <c r="E88" s="273"/>
      <c r="F88" s="274"/>
      <c r="G88" s="716"/>
      <c r="H88" s="716"/>
      <c r="I88" s="463"/>
    </row>
    <row r="89" spans="2:9" x14ac:dyDescent="0.2">
      <c r="B89" s="25"/>
      <c r="C89" s="235"/>
      <c r="D89" s="235"/>
      <c r="E89" s="235"/>
      <c r="F89" s="236"/>
      <c r="G89" s="235"/>
      <c r="H89" s="235"/>
      <c r="I89" s="463"/>
    </row>
    <row r="90" spans="2:9" x14ac:dyDescent="0.2">
      <c r="B90" s="25"/>
      <c r="C90" s="261" t="s">
        <v>58</v>
      </c>
      <c r="D90" s="235"/>
      <c r="E90" s="262">
        <f>Bank!N51</f>
        <v>0</v>
      </c>
      <c r="F90" s="134">
        <f>IF(G90="x",0,F92-E90)</f>
        <v>1666.5</v>
      </c>
      <c r="G90" s="263"/>
      <c r="H90" s="235"/>
      <c r="I90" s="463"/>
    </row>
    <row r="91" spans="2:9" x14ac:dyDescent="0.2">
      <c r="B91" s="25"/>
      <c r="C91" s="235"/>
      <c r="D91" s="235"/>
      <c r="E91" s="235"/>
      <c r="F91" s="235"/>
      <c r="G91" s="235"/>
      <c r="H91" s="235"/>
      <c r="I91" s="463"/>
    </row>
    <row r="92" spans="2:9" x14ac:dyDescent="0.2">
      <c r="B92" s="25"/>
      <c r="C92" s="235"/>
      <c r="D92" s="129">
        <f>0.3333</f>
        <v>0.33329999999999999</v>
      </c>
      <c r="E92" s="128">
        <v>5000</v>
      </c>
      <c r="F92" s="236">
        <f>D92*E92</f>
        <v>1666.5</v>
      </c>
      <c r="G92" s="235"/>
      <c r="H92" s="235"/>
      <c r="I92" s="463"/>
    </row>
    <row r="93" spans="2:9" ht="13.5" thickBot="1" x14ac:dyDescent="0.25">
      <c r="B93" s="22"/>
      <c r="C93" s="275"/>
      <c r="D93" s="275"/>
      <c r="E93" s="275"/>
      <c r="F93" s="275"/>
      <c r="G93" s="275"/>
      <c r="H93" s="275"/>
      <c r="I93" s="464"/>
    </row>
    <row r="144" spans="15:15" x14ac:dyDescent="0.2">
      <c r="O144" s="94"/>
    </row>
  </sheetData>
  <sheetProtection sheet="1" objects="1" scenarios="1"/>
  <mergeCells count="14">
    <mergeCell ref="R2:S3"/>
    <mergeCell ref="U3:V3"/>
    <mergeCell ref="X3:Y3"/>
    <mergeCell ref="K6:K7"/>
    <mergeCell ref="G79:H79"/>
    <mergeCell ref="G80:H80"/>
    <mergeCell ref="G81:H81"/>
    <mergeCell ref="D3:E3"/>
    <mergeCell ref="H3:J3"/>
    <mergeCell ref="G88:H88"/>
    <mergeCell ref="G86:H86"/>
    <mergeCell ref="G87:H87"/>
    <mergeCell ref="G84:H84"/>
    <mergeCell ref="G85:H85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Überblick</vt:lpstr>
      <vt:lpstr>Kasse</vt:lpstr>
      <vt:lpstr>Bank</vt:lpstr>
      <vt:lpstr>Abrechnung</vt:lpstr>
      <vt:lpstr>Jugendlager</vt:lpstr>
      <vt:lpstr>Kinderlager</vt:lpstr>
      <vt:lpstr>Vorwochenende</vt:lpstr>
      <vt:lpstr>Kalkulation</vt:lpstr>
      <vt:lpstr>teilnehmer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Martin Sonntag</cp:lastModifiedBy>
  <cp:lastPrinted>2015-08-23T10:51:36Z</cp:lastPrinted>
  <dcterms:created xsi:type="dcterms:W3CDTF">1996-10-17T05:27:31Z</dcterms:created>
  <dcterms:modified xsi:type="dcterms:W3CDTF">2016-07-02T09:26:40Z</dcterms:modified>
</cp:coreProperties>
</file>